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codeName="ThisWorkbook"/>
  <bookViews>
    <workbookView xWindow="-105" yWindow="-105" windowWidth="20730" windowHeight="11760" tabRatio="887" activeTab="5"/>
  </bookViews>
  <sheets>
    <sheet name="Index" sheetId="47" r:id="rId1"/>
    <sheet name="GeneralInfo" sheetId="39" r:id="rId2"/>
    <sheet name="Declaration" sheetId="40" r:id="rId3"/>
    <sheet name="Summary" sheetId="44" r:id="rId4"/>
    <sheet name="Taxonomy" sheetId="45" state="hidden" r:id="rId5"/>
    <sheet name="Shareholding Pattern" sheetId="1" r:id="rId6"/>
    <sheet name="IndHUF" sheetId="2" state="hidden" r:id="rId7"/>
    <sheet name="SBO" sheetId="49" state="hidden" r:id="rId8"/>
    <sheet name="CGAndSG" sheetId="3" state="hidden" r:id="rId9"/>
    <sheet name="Banks" sheetId="4" state="hidden" r:id="rId10"/>
    <sheet name="OtherIND" sheetId="5" state="hidden" r:id="rId11"/>
    <sheet name="Individuals" sheetId="6" state="hidden" r:id="rId12"/>
    <sheet name="Government" sheetId="10" state="hidden" r:id="rId13"/>
    <sheet name="Institutions" sheetId="11" state="hidden" r:id="rId14"/>
    <sheet name="FPIPromoter" sheetId="14" state="hidden" r:id="rId15"/>
    <sheet name="OtherForeign" sheetId="15" state="hidden" r:id="rId16"/>
    <sheet name="MutuaFund" sheetId="16" state="hidden" r:id="rId17"/>
    <sheet name="VentureCap" sheetId="17" state="hidden" r:id="rId18"/>
    <sheet name="AIF" sheetId="18" state="hidden" r:id="rId19"/>
    <sheet name="FVC" sheetId="19" state="hidden" r:id="rId20"/>
    <sheet name="FPI_Insti" sheetId="20" state="hidden" r:id="rId21"/>
    <sheet name="Bank_Insti" sheetId="21" state="hidden" r:id="rId22"/>
    <sheet name="Insurance" sheetId="22" state="hidden" r:id="rId23"/>
    <sheet name="Pension" sheetId="23" state="hidden" r:id="rId24"/>
    <sheet name="Other_Insti" sheetId="24" state="hidden" r:id="rId25"/>
    <sheet name="CG&amp;SG&amp;PI" sheetId="25" state="hidden" r:id="rId26"/>
    <sheet name="Indivisual(aI)" sheetId="26" state="hidden" r:id="rId27"/>
    <sheet name="Indivisual(aII)" sheetId="28" state="hidden" r:id="rId28"/>
    <sheet name="NBFC" sheetId="31" state="hidden" r:id="rId29"/>
    <sheet name="EmpTrust" sheetId="32" state="hidden" r:id="rId30"/>
    <sheet name="OD" sheetId="33" state="hidden" r:id="rId31"/>
    <sheet name="Other_NonInsti" sheetId="34" state="hidden" r:id="rId32"/>
    <sheet name="DRHolder" sheetId="36" state="hidden" r:id="rId33"/>
    <sheet name="EBT" sheetId="38" state="hidden" r:id="rId34"/>
    <sheet name="Unclaimed_Prom" sheetId="41" state="hidden" r:id="rId35"/>
    <sheet name="TextBlock" sheetId="46" state="hidden" r:id="rId36"/>
    <sheet name="PAC_Public" sheetId="42" state="hidden" r:id="rId37"/>
    <sheet name="Unclaimed_Public" sheetId="43" state="hidden" r:id="rId38"/>
  </sheets>
  <definedNames>
    <definedName name="_xlnm._FilterDatabase" localSheetId="4" hidden="1">Taxonomy!$A$83:$E$194</definedName>
    <definedName name="AR">Banks!$AA$7</definedName>
    <definedName name="half">GeneralInfo!$S$4:$S$5</definedName>
    <definedName name="pre">GeneralInfo!$S$1:$S$3</definedName>
    <definedName name="yy">GeneralInfo!$S$1:$S$5</definedName>
  </definedNames>
  <calcPr calcId="144525"/>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X26" i="34" l="1"/>
  <c r="U26" i="34"/>
  <c r="O26" i="34"/>
  <c r="Q26" i="34" s="1"/>
  <c r="M26" i="34"/>
  <c r="X25" i="34"/>
  <c r="U25" i="34"/>
  <c r="O25" i="34"/>
  <c r="Q25" i="34" s="1"/>
  <c r="M25" i="34"/>
  <c r="X24" i="34"/>
  <c r="U24" i="34"/>
  <c r="O24" i="34"/>
  <c r="Q24" i="34" s="1"/>
  <c r="M24" i="34"/>
  <c r="X23" i="34"/>
  <c r="U23" i="34"/>
  <c r="O23" i="34"/>
  <c r="Q23" i="34" s="1"/>
  <c r="M23" i="34"/>
  <c r="X22" i="34"/>
  <c r="U22" i="34"/>
  <c r="O22" i="34"/>
  <c r="Q22" i="34" s="1"/>
  <c r="M22" i="34"/>
  <c r="X21" i="34"/>
  <c r="U21" i="34"/>
  <c r="O21" i="34"/>
  <c r="Q21" i="34" s="1"/>
  <c r="M21" i="34"/>
  <c r="X20" i="34"/>
  <c r="U20" i="34"/>
  <c r="O20" i="34"/>
  <c r="Q20" i="34" s="1"/>
  <c r="M20" i="34"/>
  <c r="X19" i="34"/>
  <c r="U19" i="34"/>
  <c r="O19" i="34"/>
  <c r="Q19" i="34" s="1"/>
  <c r="M19" i="34"/>
  <c r="X18" i="34"/>
  <c r="U18" i="34"/>
  <c r="O18" i="34"/>
  <c r="Q18" i="34" s="1"/>
  <c r="M18" i="34"/>
  <c r="X17" i="34"/>
  <c r="U17" i="34"/>
  <c r="O17" i="34"/>
  <c r="Q17" i="34" s="1"/>
  <c r="M17" i="34"/>
  <c r="X16" i="34"/>
  <c r="U16" i="34"/>
  <c r="O16" i="34"/>
  <c r="Q16" i="34" s="1"/>
  <c r="M16" i="34"/>
  <c r="X15" i="34"/>
  <c r="U15" i="34"/>
  <c r="O15" i="34"/>
  <c r="Q15" i="34" s="1"/>
  <c r="M15" i="34"/>
  <c r="AD16" i="5"/>
  <c r="X16" i="5"/>
  <c r="U16" i="5"/>
  <c r="O16" i="5"/>
  <c r="Q16" i="5" s="1"/>
  <c r="M16" i="5"/>
  <c r="Z16" i="5" s="1"/>
  <c r="AD15" i="5"/>
  <c r="X15" i="5"/>
  <c r="U15" i="5"/>
  <c r="O15" i="5"/>
  <c r="Q15" i="5" s="1"/>
  <c r="M15" i="5"/>
  <c r="Z15" i="5" s="1"/>
  <c r="V17" i="2"/>
  <c r="S17" i="2"/>
  <c r="M17" i="2"/>
  <c r="O17" i="2" s="1"/>
  <c r="K17" i="2"/>
  <c r="X17" i="2" s="1"/>
  <c r="V16" i="2"/>
  <c r="S16" i="2"/>
  <c r="M16" i="2"/>
  <c r="O16" i="2" s="1"/>
  <c r="K16" i="2"/>
  <c r="X16" i="2" s="1"/>
  <c r="V15" i="2"/>
  <c r="S15" i="2"/>
  <c r="M15" i="2"/>
  <c r="O15" i="2" s="1"/>
  <c r="K15" i="2"/>
  <c r="X15" i="2" s="1"/>
  <c r="F16" i="39" l="1"/>
  <c r="N40" i="1" l="1"/>
  <c r="N38" i="1"/>
  <c r="N37" i="1"/>
  <c r="N36" i="1"/>
  <c r="N35" i="1"/>
  <c r="N34" i="1"/>
  <c r="N33" i="1"/>
  <c r="N32" i="1"/>
  <c r="N30" i="1"/>
  <c r="N31" i="1"/>
  <c r="I3" i="34" l="1"/>
  <c r="Z13" i="15" l="1"/>
  <c r="X13" i="15"/>
  <c r="V13" i="38" l="1"/>
  <c r="W13" i="36"/>
  <c r="X13" i="34"/>
  <c r="V13" i="33"/>
  <c r="V13" i="32"/>
  <c r="V13" i="31"/>
  <c r="V13" i="28"/>
  <c r="V13" i="26"/>
  <c r="V13" i="25"/>
  <c r="X13" i="24"/>
  <c r="V13" i="23"/>
  <c r="V13" i="22"/>
  <c r="V13" i="21"/>
  <c r="V13" i="20"/>
  <c r="V13" i="19"/>
  <c r="V13" i="18"/>
  <c r="V13" i="17"/>
  <c r="V13" i="16"/>
  <c r="V13" i="14"/>
  <c r="V13" i="11"/>
  <c r="V13" i="10"/>
  <c r="V13" i="6"/>
  <c r="X13" i="5"/>
  <c r="V13" i="4"/>
  <c r="V13" i="3"/>
  <c r="V13" i="2"/>
  <c r="X13" i="14" l="1"/>
  <c r="X13" i="11"/>
  <c r="X13" i="10"/>
  <c r="X13" i="6"/>
  <c r="Z13" i="5"/>
  <c r="X13" i="4"/>
  <c r="X13" i="3"/>
  <c r="X13" i="2"/>
  <c r="AD13" i="38"/>
  <c r="AD13" i="36"/>
  <c r="AD13" i="34"/>
  <c r="AD13" i="33"/>
  <c r="AD13" i="32"/>
  <c r="AD13" i="31"/>
  <c r="AD13" i="28"/>
  <c r="AD13" i="26"/>
  <c r="AD13" i="25"/>
  <c r="AD13" i="24"/>
  <c r="AD13" i="23"/>
  <c r="AD13" i="22"/>
  <c r="AD13" i="21"/>
  <c r="AD13" i="20"/>
  <c r="AD13" i="18"/>
  <c r="AD13" i="17"/>
  <c r="AD13" i="16"/>
  <c r="AC13" i="10"/>
  <c r="W16" i="21" l="1"/>
  <c r="I28" i="34" l="1"/>
  <c r="K16" i="24"/>
  <c r="I16" i="24"/>
  <c r="I3" i="24"/>
  <c r="J16" i="24" l="1"/>
  <c r="L16" i="24"/>
  <c r="L3" i="24"/>
  <c r="K3" i="24"/>
  <c r="J3" i="24"/>
  <c r="G16" i="38" l="1"/>
  <c r="H16" i="36"/>
  <c r="O39" i="1" l="1"/>
  <c r="AA16" i="15" l="1"/>
  <c r="Y16" i="15"/>
  <c r="W16" i="15"/>
  <c r="T16" i="15"/>
  <c r="P16" i="15"/>
  <c r="L16" i="15"/>
  <c r="K16" i="15"/>
  <c r="I16" i="15"/>
  <c r="AA18" i="5"/>
  <c r="P18" i="5"/>
  <c r="L18" i="5"/>
  <c r="I18" i="5"/>
  <c r="K18" i="5" l="1"/>
  <c r="T18" i="5"/>
  <c r="M13" i="38" l="1"/>
  <c r="N13" i="36"/>
  <c r="O13" i="34"/>
  <c r="M13" i="33"/>
  <c r="M13" i="32"/>
  <c r="M13" i="31"/>
  <c r="M13" i="28"/>
  <c r="M13" i="26"/>
  <c r="M13" i="25"/>
  <c r="O13" i="24"/>
  <c r="M13" i="23"/>
  <c r="M13" i="22"/>
  <c r="M13" i="21"/>
  <c r="M13" i="20"/>
  <c r="M13" i="19"/>
  <c r="M13" i="18"/>
  <c r="M13" i="17"/>
  <c r="M13" i="16"/>
  <c r="O13" i="15"/>
  <c r="M13" i="14"/>
  <c r="M13" i="11"/>
  <c r="M13" i="10"/>
  <c r="M13" i="6"/>
  <c r="O13" i="5"/>
  <c r="M13" i="4"/>
  <c r="M13" i="3"/>
  <c r="M13" i="2"/>
  <c r="J18" i="5" l="1"/>
  <c r="Z49" i="1"/>
  <c r="N41" i="1"/>
  <c r="O49" i="1" l="1"/>
  <c r="U18" i="5"/>
  <c r="S18" i="5"/>
  <c r="U16" i="15" l="1"/>
  <c r="S16" i="15"/>
  <c r="W18" i="5"/>
  <c r="M16" i="15"/>
  <c r="Q16" i="15"/>
  <c r="J16" i="15"/>
  <c r="M18" i="5"/>
  <c r="Q18" i="5"/>
  <c r="O18" i="5"/>
  <c r="X18" i="5" l="1"/>
  <c r="X16" i="15"/>
  <c r="Z16" i="15"/>
  <c r="Y18" i="5"/>
  <c r="Z18" i="5" s="1"/>
  <c r="O16" i="15"/>
  <c r="S13" i="38" l="1"/>
  <c r="U13" i="34" l="1"/>
  <c r="Q13" i="34"/>
  <c r="M13" i="34"/>
  <c r="K13" i="38"/>
  <c r="O13" i="38"/>
  <c r="P13" i="38" s="1"/>
  <c r="U13" i="24"/>
  <c r="Q13" i="24"/>
  <c r="R13" i="24" s="1"/>
  <c r="M13" i="24"/>
  <c r="S13" i="33"/>
  <c r="O13" i="33"/>
  <c r="P13" i="33" s="1"/>
  <c r="K13" i="33"/>
  <c r="S13" i="32"/>
  <c r="O13" i="32"/>
  <c r="P13" i="32" s="1"/>
  <c r="K13" i="32"/>
  <c r="S13" i="31"/>
  <c r="O13" i="31"/>
  <c r="P13" i="31" s="1"/>
  <c r="K13" i="31"/>
  <c r="S13" i="28"/>
  <c r="O13" i="28"/>
  <c r="P13" i="28" s="1"/>
  <c r="K13" i="28"/>
  <c r="S13" i="26"/>
  <c r="O13" i="26"/>
  <c r="P13" i="26" s="1"/>
  <c r="K13" i="26"/>
  <c r="S13" i="25"/>
  <c r="O13" i="25"/>
  <c r="P13" i="25" s="1"/>
  <c r="K13" i="25"/>
  <c r="S13" i="23"/>
  <c r="O13" i="23"/>
  <c r="P13" i="23" s="1"/>
  <c r="K13" i="23"/>
  <c r="S13" i="22"/>
  <c r="O13" i="22"/>
  <c r="P13" i="22" s="1"/>
  <c r="K13" i="22"/>
  <c r="L13" i="22" s="1"/>
  <c r="S13" i="21"/>
  <c r="O13" i="21"/>
  <c r="P13" i="21" s="1"/>
  <c r="K13" i="21"/>
  <c r="S13" i="20"/>
  <c r="O13" i="20"/>
  <c r="P13" i="20" s="1"/>
  <c r="K13" i="20"/>
  <c r="S13" i="19"/>
  <c r="O13" i="19"/>
  <c r="P13" i="19" s="1"/>
  <c r="K13" i="19"/>
  <c r="M3" i="24" l="1"/>
  <c r="M16" i="24"/>
  <c r="R13" i="34"/>
  <c r="L13" i="38"/>
  <c r="T13" i="38"/>
  <c r="T13" i="31"/>
  <c r="T13" i="32"/>
  <c r="T13" i="21"/>
  <c r="V13" i="24"/>
  <c r="T13" i="22"/>
  <c r="AC13" i="22" s="1"/>
  <c r="T13" i="19"/>
  <c r="L13" i="21"/>
  <c r="V13" i="34"/>
  <c r="N13" i="34"/>
  <c r="N13" i="24"/>
  <c r="T13" i="20"/>
  <c r="T13" i="23"/>
  <c r="T13" i="25"/>
  <c r="T13" i="28"/>
  <c r="T13" i="26"/>
  <c r="T13" i="33"/>
  <c r="L13" i="32"/>
  <c r="L13" i="33"/>
  <c r="L13" i="31"/>
  <c r="L13" i="28"/>
  <c r="L13" i="26"/>
  <c r="L13" i="25"/>
  <c r="L13" i="23"/>
  <c r="L13" i="20"/>
  <c r="L13" i="19"/>
  <c r="S13" i="18"/>
  <c r="O13" i="18"/>
  <c r="P13" i="18" s="1"/>
  <c r="K13" i="18"/>
  <c r="S13" i="17"/>
  <c r="O13" i="17"/>
  <c r="P13" i="17" s="1"/>
  <c r="K13" i="17"/>
  <c r="L13" i="17" s="1"/>
  <c r="S13" i="16"/>
  <c r="O13" i="16"/>
  <c r="P13" i="16" s="1"/>
  <c r="K13" i="16"/>
  <c r="S13" i="14"/>
  <c r="O13" i="14"/>
  <c r="P13" i="14" s="1"/>
  <c r="K13" i="14"/>
  <c r="S13" i="11"/>
  <c r="O13" i="11"/>
  <c r="P13" i="11" s="1"/>
  <c r="K13" i="11"/>
  <c r="S13" i="10"/>
  <c r="O13" i="10"/>
  <c r="P13" i="10" s="1"/>
  <c r="K13" i="10"/>
  <c r="S13" i="6"/>
  <c r="O13" i="6"/>
  <c r="P13" i="6" s="1"/>
  <c r="K13" i="6"/>
  <c r="L3" i="34" l="1"/>
  <c r="K3" i="34"/>
  <c r="T13" i="10"/>
  <c r="L13" i="10"/>
  <c r="L13" i="14"/>
  <c r="T13" i="14"/>
  <c r="L13" i="11"/>
  <c r="T13" i="11"/>
  <c r="T13" i="6"/>
  <c r="L13" i="6"/>
  <c r="AC13" i="20"/>
  <c r="AC13" i="21"/>
  <c r="AC13" i="31"/>
  <c r="AC13" i="19"/>
  <c r="AC13" i="32"/>
  <c r="AC13" i="23"/>
  <c r="AC13" i="38"/>
  <c r="AC13" i="33"/>
  <c r="AC13" i="24"/>
  <c r="AC13" i="26"/>
  <c r="AC13" i="28"/>
  <c r="AC13" i="25"/>
  <c r="AC13" i="34"/>
  <c r="T13" i="18"/>
  <c r="L13" i="18"/>
  <c r="T13" i="17"/>
  <c r="AC13" i="17" s="1"/>
  <c r="T13" i="16"/>
  <c r="L13" i="16"/>
  <c r="O16" i="11"/>
  <c r="U13" i="5"/>
  <c r="Q13" i="5"/>
  <c r="R13" i="5" s="1"/>
  <c r="M13" i="5"/>
  <c r="S13" i="4"/>
  <c r="O13" i="4"/>
  <c r="P13" i="4" s="1"/>
  <c r="K13" i="4"/>
  <c r="K13" i="2"/>
  <c r="S13" i="3"/>
  <c r="O13" i="3"/>
  <c r="P13" i="3" s="1"/>
  <c r="K13" i="3"/>
  <c r="L13" i="3" s="1"/>
  <c r="T55" i="1"/>
  <c r="T54" i="1"/>
  <c r="P55" i="1"/>
  <c r="P54" i="1"/>
  <c r="U15" i="36"/>
  <c r="T13" i="36"/>
  <c r="Q15" i="36"/>
  <c r="P13" i="36"/>
  <c r="Q13" i="36" s="1"/>
  <c r="M15" i="36"/>
  <c r="O13" i="2"/>
  <c r="P13" i="2" s="1"/>
  <c r="S16" i="25"/>
  <c r="W16" i="25"/>
  <c r="U16" i="25"/>
  <c r="R16" i="25"/>
  <c r="Q16" i="25"/>
  <c r="O16" i="25"/>
  <c r="N16" i="25"/>
  <c r="M16" i="25"/>
  <c r="K16" i="25"/>
  <c r="J16" i="25"/>
  <c r="I16" i="25"/>
  <c r="H16" i="25"/>
  <c r="J28" i="34" l="1"/>
  <c r="L28" i="34"/>
  <c r="K28" i="34"/>
  <c r="J3" i="34"/>
  <c r="V16" i="25"/>
  <c r="AC13" i="11"/>
  <c r="N13" i="5"/>
  <c r="V13" i="5"/>
  <c r="T13" i="3"/>
  <c r="L13" i="2"/>
  <c r="L13" i="4"/>
  <c r="T13" i="4"/>
  <c r="AC13" i="6"/>
  <c r="AC13" i="16"/>
  <c r="AC13" i="14"/>
  <c r="AC13" i="18"/>
  <c r="Z41" i="1"/>
  <c r="K41" i="1"/>
  <c r="J41" i="1"/>
  <c r="I41" i="1"/>
  <c r="H41" i="1"/>
  <c r="M28" i="34" l="1"/>
  <c r="M3" i="34"/>
  <c r="AF13" i="5"/>
  <c r="AC13" i="3"/>
  <c r="AC13" i="4"/>
  <c r="Y17" i="44"/>
  <c r="U17" i="44"/>
  <c r="R17" i="44"/>
  <c r="Q17" i="44"/>
  <c r="N17" i="44"/>
  <c r="M17" i="44"/>
  <c r="Y16" i="44"/>
  <c r="U16" i="44"/>
  <c r="R16" i="44"/>
  <c r="Q16" i="44"/>
  <c r="N16" i="44"/>
  <c r="M16" i="44"/>
  <c r="Z56" i="1" l="1"/>
  <c r="Y15" i="44" s="1"/>
  <c r="V56" i="1"/>
  <c r="U15" i="44" s="1"/>
  <c r="S56" i="1"/>
  <c r="R15" i="44" s="1"/>
  <c r="R56" i="1"/>
  <c r="Q15" i="44" s="1"/>
  <c r="O56" i="1"/>
  <c r="N15" i="44" s="1"/>
  <c r="N56" i="1"/>
  <c r="M15" i="44" s="1"/>
  <c r="L46" i="1"/>
  <c r="W46" i="1" s="1"/>
  <c r="L45" i="1"/>
  <c r="W45" i="1" s="1"/>
  <c r="L43" i="1"/>
  <c r="W43" i="1" s="1"/>
  <c r="L40" i="1"/>
  <c r="L38" i="1"/>
  <c r="W38" i="1" s="1"/>
  <c r="L37" i="1"/>
  <c r="W37" i="1" s="1"/>
  <c r="L36" i="1"/>
  <c r="W36" i="1" s="1"/>
  <c r="L35" i="1"/>
  <c r="W35" i="1" s="1"/>
  <c r="L34" i="1"/>
  <c r="W34" i="1" s="1"/>
  <c r="L33" i="1"/>
  <c r="W33" i="1" s="1"/>
  <c r="L32" i="1"/>
  <c r="W32" i="1" s="1"/>
  <c r="L31" i="1"/>
  <c r="W31" i="1" s="1"/>
  <c r="L30" i="1"/>
  <c r="W30" i="1" s="1"/>
  <c r="T34" i="1"/>
  <c r="S17" i="44"/>
  <c r="O17" i="44"/>
  <c r="R49" i="1"/>
  <c r="S49" i="1"/>
  <c r="V49" i="1"/>
  <c r="T48" i="1"/>
  <c r="T47" i="1"/>
  <c r="T46" i="1"/>
  <c r="P46" i="1"/>
  <c r="T45" i="1"/>
  <c r="P45" i="1"/>
  <c r="T44" i="1"/>
  <c r="T43" i="1"/>
  <c r="P43" i="1"/>
  <c r="V39" i="1"/>
  <c r="T38" i="1"/>
  <c r="T37" i="1"/>
  <c r="T36" i="1"/>
  <c r="T35" i="1"/>
  <c r="T33" i="1"/>
  <c r="T32" i="1"/>
  <c r="T31" i="1"/>
  <c r="T30" i="1"/>
  <c r="P38" i="1"/>
  <c r="P37" i="1"/>
  <c r="P36" i="1"/>
  <c r="P35" i="1"/>
  <c r="P34" i="1"/>
  <c r="P33" i="1"/>
  <c r="P32" i="1"/>
  <c r="P31" i="1"/>
  <c r="P40" i="1" l="1"/>
  <c r="P41" i="1" s="1"/>
  <c r="W40" i="1"/>
  <c r="P47" i="1"/>
  <c r="L44" i="1"/>
  <c r="W44" i="1" s="1"/>
  <c r="H49" i="1"/>
  <c r="L47" i="1"/>
  <c r="W47" i="1" s="1"/>
  <c r="O41" i="1"/>
  <c r="O50" i="1" s="1"/>
  <c r="L41" i="1"/>
  <c r="P56" i="1"/>
  <c r="O16" i="44"/>
  <c r="T56" i="1"/>
  <c r="S15" i="44" s="1"/>
  <c r="S16" i="44"/>
  <c r="T49" i="1"/>
  <c r="T39" i="1"/>
  <c r="G16" i="44" l="1"/>
  <c r="P48" i="1"/>
  <c r="I49" i="1"/>
  <c r="O15" i="44"/>
  <c r="S41" i="1"/>
  <c r="R41" i="1"/>
  <c r="T40" i="1"/>
  <c r="T41" i="1" s="1"/>
  <c r="W16" i="38"/>
  <c r="U16" i="38"/>
  <c r="R16" i="38"/>
  <c r="Q16" i="38"/>
  <c r="N16" i="38"/>
  <c r="M16" i="38"/>
  <c r="J16" i="38"/>
  <c r="I16" i="38"/>
  <c r="H16" i="38"/>
  <c r="S16" i="38"/>
  <c r="X16" i="36"/>
  <c r="V16" i="36"/>
  <c r="S16" i="36"/>
  <c r="R16" i="36"/>
  <c r="O16" i="36"/>
  <c r="N16" i="36"/>
  <c r="K16" i="36"/>
  <c r="J16" i="36"/>
  <c r="I16" i="36"/>
  <c r="T16" i="36"/>
  <c r="L13" i="36"/>
  <c r="AC13" i="36" s="1"/>
  <c r="S16" i="33"/>
  <c r="K16" i="33"/>
  <c r="S16" i="32"/>
  <c r="S16" i="31"/>
  <c r="K16" i="31"/>
  <c r="S16" i="26"/>
  <c r="W16" i="33"/>
  <c r="U16" i="33"/>
  <c r="R16" i="33"/>
  <c r="Q16" i="33"/>
  <c r="N16" i="33"/>
  <c r="M16" i="33"/>
  <c r="J16" i="33"/>
  <c r="I16" i="33"/>
  <c r="H16" i="33"/>
  <c r="W16" i="32"/>
  <c r="U16" i="32"/>
  <c r="R16" i="32"/>
  <c r="Q16" i="32"/>
  <c r="N16" i="32"/>
  <c r="M16" i="32"/>
  <c r="J16" i="32"/>
  <c r="I16" i="32"/>
  <c r="H16" i="32"/>
  <c r="W16" i="31"/>
  <c r="U16" i="31"/>
  <c r="R16" i="31"/>
  <c r="Q16" i="31"/>
  <c r="N16" i="31"/>
  <c r="M16" i="31"/>
  <c r="J16" i="31"/>
  <c r="I16" i="31"/>
  <c r="H16" i="31"/>
  <c r="W16" i="28"/>
  <c r="U16" i="28"/>
  <c r="R16" i="28"/>
  <c r="Q16" i="28"/>
  <c r="O16" i="28"/>
  <c r="N16" i="28"/>
  <c r="M16" i="28"/>
  <c r="J16" i="28"/>
  <c r="I16" i="28"/>
  <c r="H16" i="28"/>
  <c r="W16" i="26"/>
  <c r="U16" i="26"/>
  <c r="R16" i="26"/>
  <c r="Q16" i="26"/>
  <c r="N16" i="26"/>
  <c r="M16" i="26"/>
  <c r="J16" i="26"/>
  <c r="I16" i="26"/>
  <c r="H16" i="26"/>
  <c r="W16" i="23"/>
  <c r="U16" i="23"/>
  <c r="R16" i="23"/>
  <c r="Q16" i="23"/>
  <c r="N16" i="23"/>
  <c r="M16" i="23"/>
  <c r="J16" i="23"/>
  <c r="I16" i="23"/>
  <c r="H16" i="23"/>
  <c r="W16" i="22"/>
  <c r="U16" i="22"/>
  <c r="R16" i="22"/>
  <c r="Q16" i="22"/>
  <c r="N16" i="22"/>
  <c r="M16" i="22"/>
  <c r="J16" i="22"/>
  <c r="I16" i="22"/>
  <c r="H16" i="22"/>
  <c r="U16" i="21"/>
  <c r="R16" i="21"/>
  <c r="Q16" i="21"/>
  <c r="N16" i="21"/>
  <c r="M16" i="21"/>
  <c r="J16" i="21"/>
  <c r="I16" i="21"/>
  <c r="H16" i="21"/>
  <c r="W16" i="20"/>
  <c r="U16" i="20"/>
  <c r="R16" i="20"/>
  <c r="Q16" i="20"/>
  <c r="N16" i="20"/>
  <c r="M16" i="20"/>
  <c r="J16" i="20"/>
  <c r="I16" i="20"/>
  <c r="H16" i="20"/>
  <c r="W16" i="19"/>
  <c r="U16" i="19"/>
  <c r="R16" i="19"/>
  <c r="Q16" i="19"/>
  <c r="N16" i="19"/>
  <c r="M16" i="19"/>
  <c r="J16" i="19"/>
  <c r="I16" i="19"/>
  <c r="H16" i="19"/>
  <c r="W16" i="18"/>
  <c r="U16" i="18"/>
  <c r="R16" i="18"/>
  <c r="Q16" i="18"/>
  <c r="N16" i="18"/>
  <c r="M16" i="18"/>
  <c r="J16" i="18"/>
  <c r="I16" i="18"/>
  <c r="H16" i="18"/>
  <c r="W16" i="17"/>
  <c r="U16" i="17"/>
  <c r="R16" i="17"/>
  <c r="Q16" i="17"/>
  <c r="N16" i="17"/>
  <c r="M16" i="17"/>
  <c r="J16" i="17"/>
  <c r="I16" i="17"/>
  <c r="H16" i="17"/>
  <c r="N16" i="16"/>
  <c r="M16" i="16"/>
  <c r="J16" i="16"/>
  <c r="I16" i="16"/>
  <c r="H16" i="16"/>
  <c r="U13" i="15"/>
  <c r="Q13" i="15"/>
  <c r="R13" i="15" s="1"/>
  <c r="M13" i="15"/>
  <c r="Y16" i="10"/>
  <c r="W16" i="10"/>
  <c r="U16" i="10"/>
  <c r="R16" i="10"/>
  <c r="Q16" i="10"/>
  <c r="N16" i="10"/>
  <c r="M16" i="10"/>
  <c r="J16" i="10"/>
  <c r="I16" i="10"/>
  <c r="H16" i="10"/>
  <c r="Y16" i="6"/>
  <c r="W16" i="6"/>
  <c r="U16" i="6"/>
  <c r="R16" i="6"/>
  <c r="N16" i="6"/>
  <c r="M16" i="6"/>
  <c r="J16" i="6"/>
  <c r="I16" i="6"/>
  <c r="H16" i="6"/>
  <c r="Y16" i="4"/>
  <c r="W16" i="4"/>
  <c r="U16" i="4"/>
  <c r="R16" i="4"/>
  <c r="Q16" i="4"/>
  <c r="N16" i="4"/>
  <c r="M16" i="4"/>
  <c r="J16" i="4"/>
  <c r="I16" i="4"/>
  <c r="H16" i="4"/>
  <c r="Y16" i="3"/>
  <c r="W16" i="3"/>
  <c r="U16" i="3"/>
  <c r="R16" i="3"/>
  <c r="Q16" i="3"/>
  <c r="N16" i="3"/>
  <c r="M16" i="3"/>
  <c r="J16" i="3"/>
  <c r="I16" i="3"/>
  <c r="H16" i="3"/>
  <c r="I15" i="1" s="1"/>
  <c r="S16" i="23"/>
  <c r="S16" i="22"/>
  <c r="K16" i="22"/>
  <c r="S16" i="21"/>
  <c r="S16" i="20"/>
  <c r="K16" i="20"/>
  <c r="S16" i="19"/>
  <c r="S16" i="18"/>
  <c r="K16" i="18"/>
  <c r="S16" i="17"/>
  <c r="K16" i="16"/>
  <c r="S16" i="10"/>
  <c r="O16" i="10"/>
  <c r="S16" i="6"/>
  <c r="K16" i="6"/>
  <c r="S16" i="4"/>
  <c r="O16" i="4"/>
  <c r="V16" i="22" l="1"/>
  <c r="V16" i="31"/>
  <c r="V16" i="23"/>
  <c r="V16" i="33"/>
  <c r="V16" i="20"/>
  <c r="V16" i="18"/>
  <c r="N13" i="15"/>
  <c r="V13" i="15"/>
  <c r="X16" i="6"/>
  <c r="V16" i="6"/>
  <c r="J49" i="1"/>
  <c r="K49" i="1"/>
  <c r="L48" i="1"/>
  <c r="W48" i="1" s="1"/>
  <c r="H17" i="44"/>
  <c r="N49" i="1"/>
  <c r="P44" i="1"/>
  <c r="H16" i="44"/>
  <c r="I56" i="1"/>
  <c r="G17" i="44"/>
  <c r="H56" i="1"/>
  <c r="G15" i="44" s="1"/>
  <c r="V41" i="1"/>
  <c r="W41" i="1" s="1"/>
  <c r="K16" i="3"/>
  <c r="S16" i="3"/>
  <c r="O16" i="3"/>
  <c r="O16" i="26"/>
  <c r="O16" i="32"/>
  <c r="O16" i="38"/>
  <c r="K16" i="17"/>
  <c r="V16" i="17" s="1"/>
  <c r="K16" i="32"/>
  <c r="V16" i="32" s="1"/>
  <c r="K16" i="23"/>
  <c r="K16" i="10"/>
  <c r="X16" i="10" s="1"/>
  <c r="K16" i="19"/>
  <c r="V16" i="19" s="1"/>
  <c r="K16" i="21"/>
  <c r="V16" i="21" s="1"/>
  <c r="K16" i="26"/>
  <c r="V16" i="26" s="1"/>
  <c r="K16" i="38"/>
  <c r="V16" i="38" s="1"/>
  <c r="L16" i="36"/>
  <c r="W16" i="36" s="1"/>
  <c r="P16" i="36"/>
  <c r="O16" i="21"/>
  <c r="O16" i="22"/>
  <c r="O16" i="23"/>
  <c r="O16" i="20"/>
  <c r="O16" i="19"/>
  <c r="O16" i="18"/>
  <c r="O16" i="17"/>
  <c r="O16" i="16"/>
  <c r="O16" i="6"/>
  <c r="K16" i="4"/>
  <c r="O16" i="33"/>
  <c r="O16" i="31"/>
  <c r="AF13" i="15" l="1"/>
  <c r="V16" i="10"/>
  <c r="V16" i="3"/>
  <c r="X16" i="4"/>
  <c r="V16" i="4"/>
  <c r="X16" i="3"/>
  <c r="L49" i="1"/>
  <c r="W49" i="1" s="1"/>
  <c r="P49" i="1"/>
  <c r="H15" i="44"/>
  <c r="I16" i="44"/>
  <c r="J56" i="1"/>
  <c r="I15" i="44" s="1"/>
  <c r="I17" i="44"/>
  <c r="Y19" i="2"/>
  <c r="Z14" i="1" s="1"/>
  <c r="W19" i="2"/>
  <c r="U19" i="2"/>
  <c r="R19" i="2"/>
  <c r="S14" i="1" s="1"/>
  <c r="Q19" i="2"/>
  <c r="R14" i="1" s="1"/>
  <c r="J19" i="2"/>
  <c r="K14" i="1" s="1"/>
  <c r="I19" i="2"/>
  <c r="J14" i="1" s="1"/>
  <c r="S19" i="2"/>
  <c r="T14" i="1" s="1"/>
  <c r="K19" i="2"/>
  <c r="L14" i="1" l="1"/>
  <c r="X14" i="1"/>
  <c r="X19" i="2"/>
  <c r="V14" i="1"/>
  <c r="V19" i="2"/>
  <c r="J16" i="44"/>
  <c r="K56" i="1"/>
  <c r="J15" i="44" s="1"/>
  <c r="L54" i="1"/>
  <c r="W54" i="1" s="1"/>
  <c r="V16" i="44" s="1"/>
  <c r="J17" i="44"/>
  <c r="L55" i="1"/>
  <c r="S16" i="28"/>
  <c r="K16" i="28"/>
  <c r="V16" i="28" s="1"/>
  <c r="Y14" i="1" l="1"/>
  <c r="W14" i="1"/>
  <c r="K17" i="44"/>
  <c r="W55" i="1"/>
  <c r="V17" i="44" s="1"/>
  <c r="K16" i="44"/>
  <c r="L56" i="1"/>
  <c r="O19" i="2"/>
  <c r="Z24" i="1"/>
  <c r="S24" i="1"/>
  <c r="P24" i="1"/>
  <c r="O24" i="1"/>
  <c r="K24" i="1"/>
  <c r="J24" i="1"/>
  <c r="Y16" i="11"/>
  <c r="Z22" i="1" s="1"/>
  <c r="W16" i="11"/>
  <c r="U16" i="11"/>
  <c r="S16" i="11"/>
  <c r="T22" i="1" s="1"/>
  <c r="R16" i="11"/>
  <c r="S22" i="1" s="1"/>
  <c r="Q16" i="11"/>
  <c r="R22" i="1" s="1"/>
  <c r="N16" i="11"/>
  <c r="O22" i="1" s="1"/>
  <c r="M16" i="11"/>
  <c r="N22" i="1" s="1"/>
  <c r="K16" i="11"/>
  <c r="J16" i="11"/>
  <c r="K22" i="1" s="1"/>
  <c r="I16" i="11"/>
  <c r="J22" i="1" s="1"/>
  <c r="H16" i="11"/>
  <c r="I22" i="1" s="1"/>
  <c r="X21" i="1"/>
  <c r="T21" i="1"/>
  <c r="S21" i="1"/>
  <c r="P21" i="1"/>
  <c r="O21" i="1"/>
  <c r="L21" i="1"/>
  <c r="I21" i="1"/>
  <c r="X24" i="1"/>
  <c r="T24" i="1"/>
  <c r="L24" i="1"/>
  <c r="I24" i="1"/>
  <c r="Z21" i="1"/>
  <c r="V21" i="1"/>
  <c r="R21" i="1"/>
  <c r="N21" i="1"/>
  <c r="K21" i="1"/>
  <c r="J21" i="1"/>
  <c r="V16" i="1"/>
  <c r="Z15" i="1"/>
  <c r="X15" i="1"/>
  <c r="V15" i="1"/>
  <c r="T15" i="1"/>
  <c r="S15" i="1"/>
  <c r="R15" i="1"/>
  <c r="P15" i="1"/>
  <c r="O15" i="1"/>
  <c r="N15" i="1"/>
  <c r="L15" i="1"/>
  <c r="K15" i="1"/>
  <c r="J15" i="1"/>
  <c r="P16" i="1"/>
  <c r="Z16" i="1"/>
  <c r="X16" i="1"/>
  <c r="S16" i="1"/>
  <c r="R16" i="1"/>
  <c r="O16" i="1"/>
  <c r="N16" i="1"/>
  <c r="L16" i="1"/>
  <c r="K16" i="1"/>
  <c r="J16" i="1"/>
  <c r="I16" i="1"/>
  <c r="V16" i="11" l="1"/>
  <c r="X16" i="11"/>
  <c r="Y24" i="1"/>
  <c r="P14" i="1"/>
  <c r="W21" i="1"/>
  <c r="W15" i="1"/>
  <c r="Y15" i="1"/>
  <c r="K15" i="44"/>
  <c r="W56" i="1"/>
  <c r="V15" i="44" s="1"/>
  <c r="Y21" i="1"/>
  <c r="Y16" i="1"/>
  <c r="W16" i="1"/>
  <c r="X22" i="1"/>
  <c r="V22" i="1"/>
  <c r="P22" i="1"/>
  <c r="L22" i="1"/>
  <c r="T16" i="1"/>
  <c r="W22" i="1" l="1"/>
  <c r="Y22" i="1"/>
  <c r="S13" i="2" l="1"/>
  <c r="T13" i="2" s="1"/>
  <c r="AC13" i="2" l="1"/>
  <c r="Y16" i="14"/>
  <c r="Z23" i="1" s="1"/>
  <c r="T20" i="1"/>
  <c r="Z20" i="1"/>
  <c r="X20" i="1"/>
  <c r="V20" i="1"/>
  <c r="S20" i="1"/>
  <c r="P20" i="1"/>
  <c r="O20" i="1"/>
  <c r="N20" i="1"/>
  <c r="L20" i="1"/>
  <c r="K20" i="1"/>
  <c r="J20" i="1"/>
  <c r="I20" i="1"/>
  <c r="W20" i="1" l="1"/>
  <c r="Y20" i="1"/>
  <c r="Z39" i="1"/>
  <c r="Z50" i="1" s="1"/>
  <c r="S39" i="1"/>
  <c r="S50" i="1" s="1"/>
  <c r="R14" i="44" s="1"/>
  <c r="R39" i="1"/>
  <c r="R50" i="1" s="1"/>
  <c r="K39" i="1"/>
  <c r="K50" i="1" s="1"/>
  <c r="J39" i="1"/>
  <c r="J50" i="1" s="1"/>
  <c r="I39" i="1"/>
  <c r="H39" i="1"/>
  <c r="W16" i="14"/>
  <c r="U16" i="14"/>
  <c r="S16" i="14"/>
  <c r="T23" i="1" s="1"/>
  <c r="T25" i="1" s="1"/>
  <c r="R16" i="14"/>
  <c r="S23" i="1" s="1"/>
  <c r="S25" i="1" s="1"/>
  <c r="Q16" i="14"/>
  <c r="R23" i="1" s="1"/>
  <c r="O16" i="14"/>
  <c r="N16" i="14"/>
  <c r="O23" i="1" s="1"/>
  <c r="M16" i="14"/>
  <c r="N23" i="1" s="1"/>
  <c r="K16" i="14"/>
  <c r="J16" i="14"/>
  <c r="K23" i="1" s="1"/>
  <c r="I16" i="14"/>
  <c r="J23" i="1" s="1"/>
  <c r="J25" i="1" s="1"/>
  <c r="H16" i="14"/>
  <c r="I23" i="1" s="1"/>
  <c r="X16" i="14" l="1"/>
  <c r="V16" i="14"/>
  <c r="I50" i="1"/>
  <c r="H14" i="44" s="1"/>
  <c r="H50" i="1"/>
  <c r="G14" i="44" s="1"/>
  <c r="Q14" i="44"/>
  <c r="T50" i="1"/>
  <c r="S14" i="44" s="1"/>
  <c r="P23" i="1"/>
  <c r="P25" i="1" s="1"/>
  <c r="V23" i="1"/>
  <c r="L23" i="1"/>
  <c r="X23" i="1"/>
  <c r="L39" i="1"/>
  <c r="W39" i="1" s="1"/>
  <c r="J14" i="44"/>
  <c r="Y14" i="44"/>
  <c r="I14" i="44"/>
  <c r="V50" i="1"/>
  <c r="N14" i="44"/>
  <c r="Z25" i="1"/>
  <c r="O25" i="1"/>
  <c r="K25" i="1"/>
  <c r="I25" i="1"/>
  <c r="Z17" i="1"/>
  <c r="X17" i="1"/>
  <c r="T17" i="1"/>
  <c r="S17" i="1"/>
  <c r="P17" i="1"/>
  <c r="O17" i="1"/>
  <c r="L17" i="1"/>
  <c r="K17" i="1"/>
  <c r="J17" i="1"/>
  <c r="I17" i="1"/>
  <c r="L25" i="1" l="1"/>
  <c r="Y17" i="1"/>
  <c r="Y23" i="1"/>
  <c r="W23" i="1"/>
  <c r="X25" i="1"/>
  <c r="U14" i="44"/>
  <c r="L50" i="1"/>
  <c r="W50" i="1" s="1"/>
  <c r="V14" i="44" s="1"/>
  <c r="Z18" i="1"/>
  <c r="Z26" i="1" s="1"/>
  <c r="T18" i="1"/>
  <c r="P18" i="1"/>
  <c r="N19" i="2"/>
  <c r="O14" i="1" s="1"/>
  <c r="M19" i="2"/>
  <c r="N14" i="1" s="1"/>
  <c r="H19" i="2"/>
  <c r="Y25" i="1" l="1"/>
  <c r="I14" i="1"/>
  <c r="I18" i="1" s="1"/>
  <c r="I26" i="1" s="1"/>
  <c r="H13" i="44" s="1"/>
  <c r="K14" i="44"/>
  <c r="P26" i="1"/>
  <c r="T26" i="1"/>
  <c r="S13" i="44" s="1"/>
  <c r="O18" i="1"/>
  <c r="O26" i="1" s="1"/>
  <c r="Z57" i="1"/>
  <c r="Y13" i="44"/>
  <c r="X18" i="1"/>
  <c r="S18" i="1"/>
  <c r="S26" i="1" s="1"/>
  <c r="J18" i="1"/>
  <c r="K18" i="1"/>
  <c r="K26" i="1" s="1"/>
  <c r="J13" i="44" s="1"/>
  <c r="Z58" i="1"/>
  <c r="Y18" i="44" s="1"/>
  <c r="L18" i="1"/>
  <c r="Y18" i="1" l="1"/>
  <c r="O13" i="44"/>
  <c r="T57" i="1"/>
  <c r="X26" i="1"/>
  <c r="L26" i="1"/>
  <c r="T58" i="1"/>
  <c r="S18" i="44" s="1"/>
  <c r="N13" i="44"/>
  <c r="O58" i="1"/>
  <c r="N18" i="44" s="1"/>
  <c r="O57" i="1"/>
  <c r="Q16" i="6"/>
  <c r="R20" i="1" s="1"/>
  <c r="J26" i="1"/>
  <c r="J58" i="1" s="1"/>
  <c r="I18" i="44" s="1"/>
  <c r="S58" i="1"/>
  <c r="R18" i="44" s="1"/>
  <c r="R13" i="44"/>
  <c r="S57" i="1"/>
  <c r="K58" i="1"/>
  <c r="J18" i="44" s="1"/>
  <c r="K57" i="1"/>
  <c r="I57" i="1"/>
  <c r="I58" i="1"/>
  <c r="H18" i="44" s="1"/>
  <c r="Y26" i="1" l="1"/>
  <c r="R24" i="1"/>
  <c r="R25" i="1" s="1"/>
  <c r="R17" i="1"/>
  <c r="R18" i="1" s="1"/>
  <c r="L57" i="1"/>
  <c r="W13" i="44"/>
  <c r="K13" i="44"/>
  <c r="L58" i="1"/>
  <c r="K18" i="44" s="1"/>
  <c r="X58" i="1"/>
  <c r="J57" i="1"/>
  <c r="I13" i="44"/>
  <c r="N15" i="34" l="1"/>
  <c r="N19" i="34"/>
  <c r="N23" i="34"/>
  <c r="V24" i="34"/>
  <c r="N21" i="34"/>
  <c r="V18" i="34"/>
  <c r="N16" i="34"/>
  <c r="N20" i="34"/>
  <c r="N26" i="34"/>
  <c r="V23" i="34"/>
  <c r="V19" i="34"/>
  <c r="V16" i="34"/>
  <c r="N17" i="34"/>
  <c r="N22" i="34"/>
  <c r="V26" i="34"/>
  <c r="V21" i="34"/>
  <c r="V20" i="34"/>
  <c r="V15" i="34"/>
  <c r="N24" i="34"/>
  <c r="N18" i="34"/>
  <c r="N25" i="34"/>
  <c r="V25" i="34"/>
  <c r="V22" i="34"/>
  <c r="V17" i="34"/>
  <c r="N15" i="5"/>
  <c r="V15" i="5"/>
  <c r="N16" i="5"/>
  <c r="V16" i="5"/>
  <c r="L15" i="2"/>
  <c r="T15" i="2"/>
  <c r="T17" i="2"/>
  <c r="L17" i="2"/>
  <c r="T16" i="2"/>
  <c r="L16" i="2"/>
  <c r="M57" i="1"/>
  <c r="U57" i="1"/>
  <c r="L19" i="2"/>
  <c r="T19" i="2"/>
  <c r="N16" i="15"/>
  <c r="V16" i="15"/>
  <c r="U24" i="1"/>
  <c r="M24" i="1"/>
  <c r="L16" i="14"/>
  <c r="T16" i="14"/>
  <c r="M23" i="1"/>
  <c r="U23" i="1"/>
  <c r="L16" i="11"/>
  <c r="T16" i="11"/>
  <c r="M22" i="1"/>
  <c r="U22" i="1"/>
  <c r="L16" i="10"/>
  <c r="T16" i="10"/>
  <c r="M21" i="1"/>
  <c r="U21" i="1"/>
  <c r="L16" i="6"/>
  <c r="T16" i="6"/>
  <c r="U20" i="1"/>
  <c r="M20" i="1"/>
  <c r="M25" i="1"/>
  <c r="U25" i="1"/>
  <c r="V18" i="5"/>
  <c r="N18" i="5"/>
  <c r="M17" i="1"/>
  <c r="U17" i="1"/>
  <c r="T16" i="3"/>
  <c r="L16" i="3"/>
  <c r="M15" i="1"/>
  <c r="U15" i="1"/>
  <c r="U14" i="1"/>
  <c r="M14" i="1"/>
  <c r="M26" i="1"/>
  <c r="T16" i="4"/>
  <c r="L16" i="4"/>
  <c r="M16" i="1"/>
  <c r="U16" i="1"/>
  <c r="U18" i="1"/>
  <c r="M18" i="1"/>
  <c r="U26" i="1"/>
  <c r="Y58" i="1"/>
  <c r="X18" i="44" s="1"/>
  <c r="M58" i="1"/>
  <c r="Q16" i="16"/>
  <c r="R16" i="16"/>
  <c r="T16" i="31"/>
  <c r="M43" i="1"/>
  <c r="R26" i="1"/>
  <c r="R57" i="1" s="1"/>
  <c r="N24" i="1"/>
  <c r="N25" i="1" s="1"/>
  <c r="N17" i="1"/>
  <c r="N18" i="1" s="1"/>
  <c r="W18" i="44"/>
  <c r="L16" i="22"/>
  <c r="T16" i="21"/>
  <c r="L16" i="19"/>
  <c r="T16" i="26"/>
  <c r="T16" i="23"/>
  <c r="T16" i="22"/>
  <c r="L16" i="26"/>
  <c r="L16" i="20"/>
  <c r="L16" i="25"/>
  <c r="T16" i="19"/>
  <c r="T16" i="25"/>
  <c r="T16" i="18"/>
  <c r="L16" i="21"/>
  <c r="L16" i="23"/>
  <c r="T16" i="20"/>
  <c r="T16" i="17"/>
  <c r="L16" i="17"/>
  <c r="L16" i="18"/>
  <c r="T16" i="28"/>
  <c r="L16" i="32"/>
  <c r="T16" i="32"/>
  <c r="L16" i="33"/>
  <c r="L16" i="31"/>
  <c r="T16" i="38"/>
  <c r="L16" i="28"/>
  <c r="T16" i="33"/>
  <c r="L16" i="38"/>
  <c r="L16" i="16"/>
  <c r="X13" i="44"/>
  <c r="U55" i="1"/>
  <c r="T17" i="44" s="1"/>
  <c r="U47" i="1"/>
  <c r="U43" i="1"/>
  <c r="U38" i="1"/>
  <c r="U34" i="1"/>
  <c r="U30" i="1"/>
  <c r="U44" i="1"/>
  <c r="U35" i="1"/>
  <c r="U50" i="1"/>
  <c r="T14" i="44" s="1"/>
  <c r="U46" i="1"/>
  <c r="U41" i="1"/>
  <c r="U37" i="1"/>
  <c r="U33" i="1"/>
  <c r="U39" i="1"/>
  <c r="U49" i="1"/>
  <c r="U45" i="1"/>
  <c r="U40" i="1"/>
  <c r="U36" i="1"/>
  <c r="U32" i="1"/>
  <c r="U48" i="1"/>
  <c r="U31" i="1"/>
  <c r="M49" i="1"/>
  <c r="M45" i="1"/>
  <c r="M40" i="1"/>
  <c r="M36" i="1"/>
  <c r="M32" i="1"/>
  <c r="M41" i="1"/>
  <c r="M48" i="1"/>
  <c r="M44" i="1"/>
  <c r="M39" i="1"/>
  <c r="M35" i="1"/>
  <c r="M31" i="1"/>
  <c r="M37" i="1"/>
  <c r="M55" i="1"/>
  <c r="L17" i="44" s="1"/>
  <c r="M47" i="1"/>
  <c r="M38" i="1"/>
  <c r="M34" i="1"/>
  <c r="M30" i="1"/>
  <c r="M50" i="1"/>
  <c r="L14" i="44" s="1"/>
  <c r="M46" i="1"/>
  <c r="M33" i="1"/>
  <c r="U58" i="1" l="1"/>
  <c r="T18" i="44" s="1"/>
  <c r="L18" i="44"/>
  <c r="Q16" i="24"/>
  <c r="P16" i="24"/>
  <c r="O16" i="24"/>
  <c r="N16" i="24"/>
  <c r="N3" i="24"/>
  <c r="N3" i="34"/>
  <c r="Q28" i="34"/>
  <c r="O28" i="34"/>
  <c r="N28" i="34"/>
  <c r="P28" i="34"/>
  <c r="O3" i="24"/>
  <c r="P3" i="24"/>
  <c r="Q3" i="24"/>
  <c r="O3" i="34"/>
  <c r="Q3" i="34"/>
  <c r="P3" i="34"/>
  <c r="S16" i="16"/>
  <c r="T16" i="16" s="1"/>
  <c r="R58" i="1"/>
  <c r="Q18" i="44" s="1"/>
  <c r="Q13" i="44"/>
  <c r="V24" i="1"/>
  <c r="W24" i="1" s="1"/>
  <c r="V17" i="1"/>
  <c r="W17" i="1" s="1"/>
  <c r="N26" i="1"/>
  <c r="N39" i="1" l="1"/>
  <c r="N50" i="1" s="1"/>
  <c r="M14" i="44" s="1"/>
  <c r="P30" i="1"/>
  <c r="W16" i="16"/>
  <c r="U16" i="16"/>
  <c r="V16" i="16" s="1"/>
  <c r="V25" i="1"/>
  <c r="W25" i="1" s="1"/>
  <c r="M13" i="44"/>
  <c r="V18" i="1"/>
  <c r="W18" i="1" s="1"/>
  <c r="L13" i="44"/>
  <c r="P39" i="1" l="1"/>
  <c r="N57" i="1"/>
  <c r="N58" i="1"/>
  <c r="M18" i="44" s="1"/>
  <c r="V26" i="1"/>
  <c r="W26" i="1" s="1"/>
  <c r="T13" i="44"/>
  <c r="P50" i="1" l="1"/>
  <c r="V13" i="44"/>
  <c r="V58" i="1"/>
  <c r="W58" i="1" s="1"/>
  <c r="V57" i="1"/>
  <c r="W57" i="1" s="1"/>
  <c r="U13" i="44"/>
  <c r="O14" i="44" l="1"/>
  <c r="P57" i="1"/>
  <c r="P58" i="1"/>
  <c r="U18" i="44"/>
  <c r="V18" i="44"/>
  <c r="R15" i="34" l="1"/>
  <c r="AC15" i="34" s="1"/>
  <c r="R16" i="34"/>
  <c r="AC16" i="34" s="1"/>
  <c r="R23" i="34"/>
  <c r="AC23" i="34" s="1"/>
  <c r="R17" i="34"/>
  <c r="AC17" i="34" s="1"/>
  <c r="R18" i="34"/>
  <c r="AC18" i="34" s="1"/>
  <c r="R24" i="34"/>
  <c r="AC24" i="34" s="1"/>
  <c r="R22" i="34"/>
  <c r="AC22" i="34" s="1"/>
  <c r="R19" i="34"/>
  <c r="AC19" i="34" s="1"/>
  <c r="R20" i="34"/>
  <c r="AC20" i="34" s="1"/>
  <c r="R25" i="34"/>
  <c r="AC25" i="34" s="1"/>
  <c r="R21" i="34"/>
  <c r="AC21" i="34" s="1"/>
  <c r="R26" i="34"/>
  <c r="AC26" i="34" s="1"/>
  <c r="P15" i="2"/>
  <c r="AC15" i="2" s="1"/>
  <c r="R16" i="5"/>
  <c r="AF16" i="5" s="1"/>
  <c r="R15" i="5"/>
  <c r="AF15" i="5" s="1"/>
  <c r="P16" i="2"/>
  <c r="AC16" i="2" s="1"/>
  <c r="P17" i="2"/>
  <c r="AC17" i="2" s="1"/>
  <c r="Q46" i="1"/>
  <c r="Q47" i="1"/>
  <c r="Q41" i="1"/>
  <c r="Q40" i="1"/>
  <c r="Q32" i="1"/>
  <c r="Q37" i="1"/>
  <c r="P16" i="31"/>
  <c r="P16" i="21"/>
  <c r="P16" i="18"/>
  <c r="P16" i="32"/>
  <c r="P16" i="25"/>
  <c r="P16" i="28"/>
  <c r="P16" i="33"/>
  <c r="P16" i="23"/>
  <c r="P16" i="22"/>
  <c r="P16" i="20"/>
  <c r="P16" i="17"/>
  <c r="P16" i="19"/>
  <c r="Q38" i="1"/>
  <c r="Q55" i="1"/>
  <c r="P17" i="44" s="1"/>
  <c r="P16" i="38"/>
  <c r="P16" i="26"/>
  <c r="Q16" i="36"/>
  <c r="P16" i="16"/>
  <c r="Q36" i="1"/>
  <c r="Q44" i="1"/>
  <c r="Q48" i="1"/>
  <c r="Q49" i="1"/>
  <c r="Q43" i="1"/>
  <c r="Q45" i="1"/>
  <c r="Q35" i="1"/>
  <c r="Q34" i="1"/>
  <c r="Q56" i="1"/>
  <c r="P15" i="44" s="1"/>
  <c r="Q54" i="1"/>
  <c r="P16" i="44" s="1"/>
  <c r="Q57" i="1"/>
  <c r="P19" i="2"/>
  <c r="R16" i="15"/>
  <c r="Q24" i="1" s="1"/>
  <c r="P16" i="14"/>
  <c r="Q23" i="1" s="1"/>
  <c r="P16" i="11"/>
  <c r="Q22" i="1" s="1"/>
  <c r="P16" i="10"/>
  <c r="Q21" i="1" s="1"/>
  <c r="P16" i="6"/>
  <c r="Q20" i="1" s="1"/>
  <c r="Q25" i="1"/>
  <c r="R18" i="5"/>
  <c r="P16" i="3"/>
  <c r="Q15" i="1" s="1"/>
  <c r="P16" i="4"/>
  <c r="Q16" i="1" s="1"/>
  <c r="Q18" i="1"/>
  <c r="Q26" i="1"/>
  <c r="P13" i="44" s="1"/>
  <c r="Q31" i="1"/>
  <c r="Q30" i="1"/>
  <c r="Q50" i="1"/>
  <c r="P14" i="44" s="1"/>
  <c r="Q33" i="1"/>
  <c r="Q39" i="1"/>
  <c r="O18" i="44"/>
  <c r="Q58" i="1"/>
  <c r="P18" i="44" s="1"/>
  <c r="AG13" i="15" l="1"/>
  <c r="H24" i="1" s="1"/>
  <c r="Q17" i="1"/>
  <c r="AD13" i="5"/>
  <c r="AG13" i="5"/>
  <c r="H17" i="1" s="1"/>
  <c r="AD13" i="19"/>
  <c r="U28" i="34"/>
  <c r="T3" i="34"/>
  <c r="S28" i="34"/>
  <c r="U3" i="34"/>
  <c r="T28" i="34"/>
  <c r="S3" i="34"/>
  <c r="W16" i="24"/>
  <c r="X16" i="24" s="1"/>
  <c r="R3" i="24"/>
  <c r="T3" i="24"/>
  <c r="Y3" i="24"/>
  <c r="V16" i="24"/>
  <c r="S16" i="24"/>
  <c r="W3" i="24"/>
  <c r="R16" i="24"/>
  <c r="S3" i="24"/>
  <c r="U3" i="24"/>
  <c r="T16" i="24"/>
  <c r="U16" i="24"/>
  <c r="X3" i="24"/>
  <c r="Y16" i="24"/>
  <c r="V3" i="24"/>
  <c r="X3" i="34"/>
  <c r="Y28" i="34"/>
  <c r="W3" i="34"/>
  <c r="Y3" i="34"/>
  <c r="W28" i="34"/>
  <c r="X28" i="34" s="1"/>
  <c r="V3" i="34"/>
  <c r="R3" i="34"/>
  <c r="V28" i="34"/>
  <c r="R28" i="34"/>
  <c r="AD13" i="14"/>
  <c r="H23" i="1" s="1"/>
  <c r="AD13" i="11"/>
  <c r="H22" i="1" s="1"/>
  <c r="AD13" i="10"/>
  <c r="H21" i="1" s="1"/>
  <c r="AD13" i="6"/>
  <c r="H20" i="1" s="1"/>
  <c r="AD13" i="3"/>
  <c r="AD13" i="2"/>
  <c r="H14" i="1" s="1"/>
  <c r="Q14" i="1"/>
  <c r="AD13" i="4"/>
  <c r="AD1" i="3"/>
  <c r="H25" i="1" l="1"/>
  <c r="H16" i="1"/>
  <c r="H15" i="1"/>
  <c r="H18" i="1" l="1"/>
  <c r="H26" i="1" s="1"/>
  <c r="H58" i="1" s="1"/>
  <c r="G18" i="44" s="1"/>
  <c r="H57" i="1" l="1"/>
  <c r="G13" i="44"/>
</calcChain>
</file>

<file path=xl/sharedStrings.xml><?xml version="1.0" encoding="utf-8"?>
<sst xmlns="http://schemas.openxmlformats.org/spreadsheetml/2006/main" count="3051" uniqueCount="743">
  <si>
    <t>Category &amp; Name
of the
Shareholders
(I)</t>
  </si>
  <si>
    <t>PAN 
(II)</t>
  </si>
  <si>
    <t>Nos. Of shareholders
(III)</t>
  </si>
  <si>
    <t>No. of fully paid up equity shares held
(IV)</t>
  </si>
  <si>
    <t>No. Of Partly paid-up equity shares held
(V)</t>
  </si>
  <si>
    <t>No. Of shares underlying Depository Receipts
(VI)</t>
  </si>
  <si>
    <t>Total nos. shares
held
(VII) = (IV)+(V)+ (VI)</t>
  </si>
  <si>
    <t>Shareholding as a % of total no. of shares (calculated as per SCRR, 1957)
(VIII)
As a % of (A+B+C2)</t>
  </si>
  <si>
    <t>Number of Voting Rights held in each class of securities
(IX)</t>
  </si>
  <si>
    <t>No. Of Shares Underlying Outstanding convertible securities
(X)</t>
  </si>
  <si>
    <t>No. Of Warrants
(Xi)</t>
  </si>
  <si>
    <t>Shareholding , as a % assuming full conversion of convertible securities ( as a percentage of diluted share capital)
(XI)= (VII)+(X)
As a % of (A+B+C2)</t>
  </si>
  <si>
    <t>Number of Locked in shares
(XII)</t>
  </si>
  <si>
    <t>Number of Shares pledged or otherwise encumbered
(XIII)</t>
  </si>
  <si>
    <t>Number of equity shares held in dematerialized form 
(XIV)</t>
  </si>
  <si>
    <t>No of Voting (XIV)
Rights</t>
  </si>
  <si>
    <t>Total as
a % of
Total
Voting
rights</t>
  </si>
  <si>
    <t>Class
eg:
X</t>
  </si>
  <si>
    <t>Class
eg:y</t>
  </si>
  <si>
    <t>Total</t>
  </si>
  <si>
    <t>No.
(a)</t>
  </si>
  <si>
    <t>As a % of total Shares held
(b)</t>
  </si>
  <si>
    <t>A</t>
  </si>
  <si>
    <t>Table II - Statement showing shareholding pattern of the Promoter and Promoter Group</t>
  </si>
  <si>
    <t>(1)</t>
  </si>
  <si>
    <t>Indian</t>
  </si>
  <si>
    <t>(a)</t>
  </si>
  <si>
    <t>Individuals/Hindu undivided Family</t>
  </si>
  <si>
    <t>(b)</t>
  </si>
  <si>
    <t>Central  Government/ State Government(s)</t>
  </si>
  <si>
    <t>(c)</t>
  </si>
  <si>
    <t>Financial  Institutions/ Banks</t>
  </si>
  <si>
    <t>(d)</t>
  </si>
  <si>
    <t>Any Other (specify)</t>
  </si>
  <si>
    <t>Category</t>
  </si>
  <si>
    <t>Sub-Total (A)(1)</t>
  </si>
  <si>
    <t>(2)</t>
  </si>
  <si>
    <t>Foreign</t>
  </si>
  <si>
    <t>Individuals (NonResident Individuals/ Foreign Individuals)</t>
  </si>
  <si>
    <t>Government</t>
  </si>
  <si>
    <t>Institutions</t>
  </si>
  <si>
    <t>Foreign Portfolio Investor</t>
  </si>
  <si>
    <t>(e)</t>
  </si>
  <si>
    <t>Sub-Total (A)(2)</t>
  </si>
  <si>
    <t>B</t>
  </si>
  <si>
    <t>Table III - Statement showing shareholding pattern of the Public shareholder</t>
  </si>
  <si>
    <t>Mutual Funds</t>
  </si>
  <si>
    <t>Venture Capital Funds</t>
  </si>
  <si>
    <t>Alternate Investment Funds</t>
  </si>
  <si>
    <t>Foreign Venture Capital Investors</t>
  </si>
  <si>
    <t>Foreign Portfolio Investors</t>
  </si>
  <si>
    <t>(f)</t>
  </si>
  <si>
    <t>(g)</t>
  </si>
  <si>
    <t>Insurance  Companies</t>
  </si>
  <si>
    <t>(h)</t>
  </si>
  <si>
    <t>Provident Funds/ Pension Funds</t>
  </si>
  <si>
    <t>(i)</t>
  </si>
  <si>
    <t>Sub-Total (B)(1)</t>
  </si>
  <si>
    <t>C</t>
  </si>
  <si>
    <t>Table IV - Statement showing shareholding pattern of the Non Promoter- Non Public shareholder</t>
  </si>
  <si>
    <t>( 2 )</t>
  </si>
  <si>
    <t>Central  Government/  State  Government(s)/ President of India</t>
  </si>
  <si>
    <t>Sub-Total (B)(2)</t>
  </si>
  <si>
    <t>( 3 )</t>
  </si>
  <si>
    <t>Non-institutions</t>
  </si>
  <si>
    <t xml:space="preserve">Individuals -  
i.Individual shareholders holding nominal share capital up to Rs. 2 lakhs. </t>
  </si>
  <si>
    <t>Individuals -  
ii. Individual shareholders holding nominal share capital in excess of Rs. 2 lakhs.</t>
  </si>
  <si>
    <t>NBFCs registered with RBI</t>
  </si>
  <si>
    <t>Employee Trusts</t>
  </si>
  <si>
    <t>Overseas Depositories (holding DRs) (balancing figure)</t>
  </si>
  <si>
    <t>Sub-Total (B)(3)</t>
  </si>
  <si>
    <t>Custodian/DR  Holder - Name of DR Holders  (If Available)</t>
  </si>
  <si>
    <t>Employee Benefit Trust (under SEBI (Share based Employee Benefit) Regulations, 2014)</t>
  </si>
  <si>
    <t>Total NonPromoter- Non Public  Shareholding 
(C)= (C)(1)+(C)(2)</t>
  </si>
  <si>
    <t>Total ( A+B+C2 )</t>
  </si>
  <si>
    <t>Total (A+B+C )</t>
  </si>
  <si>
    <t>(a(i))</t>
  </si>
  <si>
    <t>(a(ii))</t>
  </si>
  <si>
    <t>( 1 )</t>
  </si>
  <si>
    <t>A1(a)</t>
  </si>
  <si>
    <t>A1(b)</t>
  </si>
  <si>
    <t>A1(c)</t>
  </si>
  <si>
    <t>A1(d)</t>
  </si>
  <si>
    <t>A2(a)</t>
  </si>
  <si>
    <t>A2(c)</t>
  </si>
  <si>
    <t>A2(d)</t>
  </si>
  <si>
    <t>B1(a)</t>
  </si>
  <si>
    <t>B1(b)</t>
  </si>
  <si>
    <t>B1(c)</t>
  </si>
  <si>
    <t>B1(d)</t>
  </si>
  <si>
    <t>B1(e)</t>
  </si>
  <si>
    <t>B1(g)</t>
  </si>
  <si>
    <t>B1(h)</t>
  </si>
  <si>
    <t>B1(i)</t>
  </si>
  <si>
    <t>B1(f)</t>
  </si>
  <si>
    <t>B2</t>
  </si>
  <si>
    <t>B3(a(i))</t>
  </si>
  <si>
    <t>B3(a(iI))</t>
  </si>
  <si>
    <t>B3(b)</t>
  </si>
  <si>
    <t>B3(c)</t>
  </si>
  <si>
    <t>B3(d)</t>
  </si>
  <si>
    <t>B3(e)</t>
  </si>
  <si>
    <t>C1</t>
  </si>
  <si>
    <t>Individuals - ii. Individual shareholders holding nominal share capital in excess of Rs. 2 lakhs.</t>
  </si>
  <si>
    <t xml:space="preserve">Individuals -  i.Individual shareholders holding nominal share capital up to Rs. 2 lakhs. </t>
  </si>
  <si>
    <t xml:space="preserve">Total Shareholding of Promoter and Promoter Group (A)=(A)(1)+(A)(2) </t>
  </si>
  <si>
    <t>Total Public Shareholding (B)=(B)(1)+(B)(2)+(B)(3)</t>
  </si>
  <si>
    <t>Shareholding , as a % assuming full conversion of convertible securities (as a percentage of diluted share capital)
(XI)= (VII)+(X)
As a % of (A+B+C2)</t>
  </si>
  <si>
    <t>General information about company</t>
  </si>
  <si>
    <t>Class of Security</t>
  </si>
  <si>
    <t>Date of allotment / extinguishment (in case Capital Restructuring selected) / Listing Date</t>
  </si>
  <si>
    <t>Yes</t>
  </si>
  <si>
    <t>Equity Shares</t>
  </si>
  <si>
    <t>Preference Shares</t>
  </si>
  <si>
    <t>Differential Voting Rights</t>
  </si>
  <si>
    <t>Pre-listing</t>
  </si>
  <si>
    <t>Quarterly</t>
  </si>
  <si>
    <t>Capital Restructuring</t>
  </si>
  <si>
    <t>June</t>
  </si>
  <si>
    <t>September</t>
  </si>
  <si>
    <t>December</t>
  </si>
  <si>
    <t>March</t>
  </si>
  <si>
    <t>No</t>
  </si>
  <si>
    <t>Name of the company</t>
  </si>
  <si>
    <t>Scrip code</t>
  </si>
  <si>
    <t>Particular</t>
  </si>
  <si>
    <t>Whether the Listed Entity has issued any partly paid up shares?</t>
  </si>
  <si>
    <t>Whether the Listed Entity has issued any Convertible Securities ?</t>
  </si>
  <si>
    <t>Whether the Listed Entity has issued any Warrants ?</t>
  </si>
  <si>
    <t>Whether the Listed Entity has any shares against which depository receipts are issued?</t>
  </si>
  <si>
    <t>Whether the Listed Entity has any shares in locked-in?</t>
  </si>
  <si>
    <t>Whether any shares held by promoters are pledge or otherwise encumbered?</t>
  </si>
  <si>
    <t>Sr. No.</t>
  </si>
  <si>
    <t>Sr.</t>
  </si>
  <si>
    <t>No. Of Shares Underlying Outstanding convertible securities and No. Of Warrants
(Xi) (a)</t>
  </si>
  <si>
    <t>No of Voting (XIV) Rights</t>
  </si>
  <si>
    <t>Name
of the 
Shareholders
     (I)</t>
  </si>
  <si>
    <t>Searial No.</t>
  </si>
  <si>
    <t>No. Of Shares Underlying Outstanding convertible securities and Warrants
(X)</t>
  </si>
  <si>
    <t>Bank Name</t>
  </si>
  <si>
    <t>Serial No.</t>
  </si>
  <si>
    <t>Class
eg:X</t>
  </si>
  <si>
    <t>No. Of Shares Underlying Outstanding convertible securities and warrants
(X)</t>
  </si>
  <si>
    <t>Shareholding , as a % assuming full conversion of convertible securities (as a percentage of diluted share capital)
(XI)= (VII)+(Xi)(a)
As a % of (A+B+C2)</t>
  </si>
  <si>
    <t>Number of shareholders</t>
  </si>
  <si>
    <t>Outstanding shares held in demat or unclaimed suspense account</t>
  </si>
  <si>
    <t>Name of the PAC</t>
  </si>
  <si>
    <t>Number of shares</t>
  </si>
  <si>
    <t>Percentage of shareholding by PAC</t>
  </si>
  <si>
    <t>voting rights which are frozen</t>
  </si>
  <si>
    <t>Category
(I)</t>
  </si>
  <si>
    <t>Category of shareholder
(II)</t>
  </si>
  <si>
    <t>Number of Voting Rights
held in each class of
securities
(IX)</t>
  </si>
  <si>
    <t>Total as a % of
(A+B+C)</t>
  </si>
  <si>
    <t>(A)</t>
  </si>
  <si>
    <t>Promoter &amp; Promoter Group</t>
  </si>
  <si>
    <t>(B)</t>
  </si>
  <si>
    <t>Public</t>
  </si>
  <si>
    <t>(C)</t>
  </si>
  <si>
    <t>Non Promoter- Non Public</t>
  </si>
  <si>
    <t>(C1)</t>
  </si>
  <si>
    <t>Shares underlying DRs</t>
  </si>
  <si>
    <t>(C2)</t>
  </si>
  <si>
    <t>Shares held by Employee Trusts</t>
  </si>
  <si>
    <t>Table I - Summary Statement holding of specified securities</t>
  </si>
  <si>
    <t>Number of fully paid up equity shares</t>
  </si>
  <si>
    <t>Number of partly paid-up equity shares</t>
  </si>
  <si>
    <t>Number of shares underlying outstanding depository receipts</t>
  </si>
  <si>
    <t>Total number of shares</t>
  </si>
  <si>
    <t>Shareholding as a percentage of total number of shares held by promoters and public shareholders and custodians or DR holders</t>
  </si>
  <si>
    <t>Number of voting rights held by same class of securities</t>
  </si>
  <si>
    <t>Number of voting rights held by differential voting rights</t>
  </si>
  <si>
    <t>Total Number of voting rights</t>
  </si>
  <si>
    <t>Percentage of total number of voting rights</t>
  </si>
  <si>
    <t>Number of shares underlying outstanding convertible securities</t>
  </si>
  <si>
    <t>Number of warrant</t>
  </si>
  <si>
    <t>Number of warrant and convertible securities</t>
  </si>
  <si>
    <t>Total shareholding as a percentage assuming full conversion of convertible securities</t>
  </si>
  <si>
    <t xml:space="preserve">Number of the locked-in-shares </t>
  </si>
  <si>
    <t>Locked-in-shares as a percentage of total number of shares</t>
  </si>
  <si>
    <t>Pledged or encumbered - number of shares</t>
  </si>
  <si>
    <t>Pledged or encumbered shares held as percentage of total number of shares</t>
  </si>
  <si>
    <t>Number of equity shares held in dematerialized form</t>
  </si>
  <si>
    <t>Disclosure of notes on shareholding pattern</t>
  </si>
  <si>
    <t>Individuals or Hindu undivided family [Member]</t>
  </si>
  <si>
    <t>Central government or State government(s) [Member]</t>
  </si>
  <si>
    <t>Indian - financial institutions or banks [Member]</t>
  </si>
  <si>
    <t>Other Indian shareholders [Member]</t>
  </si>
  <si>
    <t>Indian [Member]</t>
  </si>
  <si>
    <t>Non-resident individuals or foreign individuals [Member]</t>
  </si>
  <si>
    <t>Foreign - Government [Member]</t>
  </si>
  <si>
    <t>Foreign portfolio investor [Member]</t>
  </si>
  <si>
    <t>Foreign - institutions [Member]</t>
  </si>
  <si>
    <t>Other foreign shareholders [Member]</t>
  </si>
  <si>
    <t>Foreign [Member]</t>
  </si>
  <si>
    <t>Shareholding of promoter and promoter group [Member]</t>
  </si>
  <si>
    <t>Venture capital funds [Member]</t>
  </si>
  <si>
    <t>Alternative investment funds [Member]</t>
  </si>
  <si>
    <t>Foreign venture capital investors [Member]</t>
  </si>
  <si>
    <t>Institutions - Foreign portfolio investor [Member]</t>
  </si>
  <si>
    <t>Financial Institution or Banks [Member]</t>
  </si>
  <si>
    <t>Insurance Companies [Member]</t>
  </si>
  <si>
    <t>Provident Funds or pension funds [Member]</t>
  </si>
  <si>
    <t>Other institutions [Member]</t>
  </si>
  <si>
    <t>Institutions [Member]</t>
  </si>
  <si>
    <t>Central Government or State Government(s) or President of India [Member]</t>
  </si>
  <si>
    <t>Individual shareholders holding nominal share capital up to Rs two lakh [Member]</t>
  </si>
  <si>
    <t>Individual shareholders holding nominal share capital in excess of Rs two lakh [Member]</t>
  </si>
  <si>
    <t>NBFCs registered with RBI [Member]</t>
  </si>
  <si>
    <t>Employee Trusts [Member]</t>
  </si>
  <si>
    <t>Overseas Depositories [Member]</t>
  </si>
  <si>
    <t>Other non-institutions [Member]</t>
  </si>
  <si>
    <t>Non-institutions [Member]</t>
  </si>
  <si>
    <t>Public shareholding [Member]</t>
  </si>
  <si>
    <t>Custodian or DR holder [Member]</t>
  </si>
  <si>
    <t>Employee benefits trusts [Member]</t>
  </si>
  <si>
    <t>Shares held by non-promoter non-public shareholders [Member]</t>
  </si>
  <si>
    <t>Shareholding pattern [Member]</t>
  </si>
  <si>
    <t>IndHUF</t>
  </si>
  <si>
    <t>CGAndSG</t>
  </si>
  <si>
    <t>AIF</t>
  </si>
  <si>
    <t>CG&amp;SG&amp;PI</t>
  </si>
  <si>
    <t>Indivisual(aI)</t>
  </si>
  <si>
    <t>Indivisual(aII)</t>
  </si>
  <si>
    <t>NBFC</t>
  </si>
  <si>
    <t>OD</t>
  </si>
  <si>
    <t>EBT</t>
  </si>
  <si>
    <t>IndianFinancialInstitutionsOrBanksDomain</t>
  </si>
  <si>
    <t>NonResidentIndividualsOrForeignIndividualsDomain</t>
  </si>
  <si>
    <t>ForeignGovernmentDomain</t>
  </si>
  <si>
    <t>ForeignPortfolioInvestorDomain</t>
  </si>
  <si>
    <t>ForeignInstitutionsDomain</t>
  </si>
  <si>
    <t>OtherForeignShareholdersDomain</t>
  </si>
  <si>
    <t>MutualFundsOrUtiDomain</t>
  </si>
  <si>
    <t>VentureCapitalFundsDomain</t>
  </si>
  <si>
    <t>AlternativeInvestmentFundsDomain</t>
  </si>
  <si>
    <t>ForeignVentureCapitalInvestorsDomain</t>
  </si>
  <si>
    <t>InstitutionsForeignPortfolioInvestorDomain</t>
  </si>
  <si>
    <t>FinancialInstitutionOrBanksDomain</t>
  </si>
  <si>
    <t>InsuranceCompaniesDomain</t>
  </si>
  <si>
    <t>ProvidentFundsOrPensionFundsDomain</t>
  </si>
  <si>
    <t>OtherInstitutionsDomain</t>
  </si>
  <si>
    <t>CentralGovernmentOrStateGovernmentSOrPresidentOfIndiaDomain</t>
  </si>
  <si>
    <t>IndividualShareholdersHoldingNominalShareCapitalUpToRsTwoLakhDomain</t>
  </si>
  <si>
    <t>IndividualShareholdersHoldingNominalShareCapitalInExcessOfRsTwoLakhDomain</t>
  </si>
  <si>
    <t>EmployeeTrustsDomain</t>
  </si>
  <si>
    <t>OverseasDepositoriesDomain</t>
  </si>
  <si>
    <t>OtherNonInstitutionsDomain</t>
  </si>
  <si>
    <t>EmployeeBenefitsTrustsDomain</t>
  </si>
  <si>
    <t>Name of shareholder</t>
  </si>
  <si>
    <t>Micro@213Vista</t>
  </si>
  <si>
    <t>label</t>
  </si>
  <si>
    <t>periodType</t>
  </si>
  <si>
    <t>xbrli:stringItemType</t>
  </si>
  <si>
    <t>duration</t>
  </si>
  <si>
    <t>ScripCode</t>
  </si>
  <si>
    <t>in-bse-shp-types:ScripCode</t>
  </si>
  <si>
    <t>NameOfTheCompany</t>
  </si>
  <si>
    <t>ClassOfSecurity</t>
  </si>
  <si>
    <t>TypeOfReport</t>
  </si>
  <si>
    <t>Type of report</t>
  </si>
  <si>
    <t>DateOfReport</t>
  </si>
  <si>
    <t>xbrli:dateItemType</t>
  </si>
  <si>
    <t>instant</t>
  </si>
  <si>
    <t>ShareholdingPatternFiledUnder</t>
  </si>
  <si>
    <t>Shareholding pattern filed under</t>
  </si>
  <si>
    <t>WhetherCompanyHasEquitySharesWithDifferentialVotingRights</t>
  </si>
  <si>
    <t>xbrli:booleanItemType</t>
  </si>
  <si>
    <t>WhetherTheListedEntityHasIssuedAnyPartlyPaidUpShares</t>
  </si>
  <si>
    <t>WhetherTheListedEntityHasIssuedAnyConvertibleSecurities</t>
  </si>
  <si>
    <t>WhetherTheListedEntityHasIssuedAnyWarrants</t>
  </si>
  <si>
    <t>WhetherTheListedEntityHasAnySharesAgainstWhichDepositoryReceiptsAreIssued</t>
  </si>
  <si>
    <t>WhetherTheListedEntityHasAnySharesInLockedIn</t>
  </si>
  <si>
    <t>WhetherAnySharesHeldByPromotersArePledgeOrOtherwiseEncumbered</t>
  </si>
  <si>
    <t>nonnum:domainItemType</t>
  </si>
  <si>
    <t>PublicShareholdingMember</t>
  </si>
  <si>
    <t>CustodianOrDRHolderMember</t>
  </si>
  <si>
    <t>EmployeeBenefitsTrustsMember</t>
  </si>
  <si>
    <t>NumberOfShareholders</t>
  </si>
  <si>
    <t>NumberOfFullyPaidUpEquityShares</t>
  </si>
  <si>
    <t>xbrli:sharesItemType</t>
  </si>
  <si>
    <t>NumberOfPartlyPaidUpEquityShares</t>
  </si>
  <si>
    <t>NumberOfSharesUnderlyingOutstandingDepositoryReceipts</t>
  </si>
  <si>
    <t>NumberOfShares</t>
  </si>
  <si>
    <t>ShareholdingAsAPercentageOfTotalNumberOfShares</t>
  </si>
  <si>
    <t>num:percentItemType</t>
  </si>
  <si>
    <t>NumberOfVotingRightsHeldBySameClassOfSecurities</t>
  </si>
  <si>
    <t>xbrli:decimalItemType</t>
  </si>
  <si>
    <t>NumberOfVotingRightsHeldByDifferentialVotingRights</t>
  </si>
  <si>
    <t>NumberOfVotingRights</t>
  </si>
  <si>
    <t>PercentageOfTotalVotingRights</t>
  </si>
  <si>
    <t>NumberOfSharesUnderlyingOutstandingConvertibleSecurities</t>
  </si>
  <si>
    <t>NumberOfWarrants</t>
  </si>
  <si>
    <t>NumberOfConvertibleSecuritiesAndWarrants</t>
  </si>
  <si>
    <t>ShareholdingAsAPercentageAssumingFullConversionOfConvertibleSecuritiesAndWarrants</t>
  </si>
  <si>
    <t>NumberOfTheLockedInShares</t>
  </si>
  <si>
    <t>LockedInSharesAsAPercentageOfTotalNumberOfShares</t>
  </si>
  <si>
    <t>PledgedOrEncumberedNumberOfShares</t>
  </si>
  <si>
    <t>PledgedOrEncumberedSharesHeldAsPercentageOfTotalNumberOfShares</t>
  </si>
  <si>
    <t>NumberOfEquitySharesHeldInDematerializedForm</t>
  </si>
  <si>
    <t>IndianMember</t>
  </si>
  <si>
    <t>IndividualsOrHinduUndividedFamilyMember</t>
  </si>
  <si>
    <t>CentralGovernmentOrStateGovernmentSMember</t>
  </si>
  <si>
    <t>IndianFinancialInstitutionsOrBanksMember</t>
  </si>
  <si>
    <t>OtherIndianShareholdersMember</t>
  </si>
  <si>
    <t>ForeignMember</t>
  </si>
  <si>
    <t>NonResidentIndividualsOrForeignIndividualsMember</t>
  </si>
  <si>
    <t>OtherForeignShareholdersMember</t>
  </si>
  <si>
    <t>InstitutionsMember</t>
  </si>
  <si>
    <t>MutualFundsOrUtiMember</t>
  </si>
  <si>
    <t>Mutual funds or UTI [Member]</t>
  </si>
  <si>
    <t>VentureCapitalFundsMember</t>
  </si>
  <si>
    <t>AlternativeInvestmentFundsMember</t>
  </si>
  <si>
    <t>ForeignVentureCapitalInvestorsMember</t>
  </si>
  <si>
    <t>InstitutionsForeignPortfolioInvestorMember</t>
  </si>
  <si>
    <t>FinancialInstitutionOrBanksMember</t>
  </si>
  <si>
    <t>InsuranceCompaniesMember</t>
  </si>
  <si>
    <t>ProvidentFundsOrPensionFundsMember</t>
  </si>
  <si>
    <t>OtherInstitutionsMember</t>
  </si>
  <si>
    <t>CentralGovernmentOrStateGovernmentSOrPresidentOfIndiaMember</t>
  </si>
  <si>
    <t>NonInstitutionsMember</t>
  </si>
  <si>
    <t>IndividualShareholdersHoldingNominalShareCapitalUpToRsTwoLakhMember</t>
  </si>
  <si>
    <t>IndividualShareholdersHoldingNominalShareCapitalInExcessOfRsTwoLakhMember</t>
  </si>
  <si>
    <t>NBFCsRegisteredWithRbiMember</t>
  </si>
  <si>
    <t>EmployeeTrustsMember</t>
  </si>
  <si>
    <t>OverseasDepositoriesMember</t>
  </si>
  <si>
    <t>OtherNonInstitutionsMember</t>
  </si>
  <si>
    <t>SharesHeldByNonPromoterNonPublicShareholdersMember</t>
  </si>
  <si>
    <t>DetailsSharesHeldByIndividualsOrHUFAxis</t>
  </si>
  <si>
    <t>NameOfTheShareholder</t>
  </si>
  <si>
    <t>DetailsOfSharesHeldByCentralGovernmentOrStateGovernmentsAxis</t>
  </si>
  <si>
    <t>Banks</t>
  </si>
  <si>
    <t>OtherIND</t>
  </si>
  <si>
    <t>Individuals</t>
  </si>
  <si>
    <t>FPIPromoter</t>
  </si>
  <si>
    <t>OtherForeign</t>
  </si>
  <si>
    <t>MutuaFund</t>
  </si>
  <si>
    <t>VentureCap</t>
  </si>
  <si>
    <t>FVC</t>
  </si>
  <si>
    <t>FPI_Insti</t>
  </si>
  <si>
    <t>Bank_Insti</t>
  </si>
  <si>
    <t>Insurance</t>
  </si>
  <si>
    <t>Pension</t>
  </si>
  <si>
    <t>Other_Insti</t>
  </si>
  <si>
    <t>EmpTrust</t>
  </si>
  <si>
    <t>Other_NonInsti</t>
  </si>
  <si>
    <t>DRHolder</t>
  </si>
  <si>
    <t>Category of other indian shareholders</t>
  </si>
  <si>
    <t>Category of other foreign shareholders</t>
  </si>
  <si>
    <t>Category of other institutions</t>
  </si>
  <si>
    <t>Category of other non-institutions</t>
  </si>
  <si>
    <t>Type of depository receipts</t>
  </si>
  <si>
    <t>Name of the bank</t>
  </si>
  <si>
    <t>DetailsOfSharesHeldByIndianFinancialInstitutionsOrBanksAxis</t>
  </si>
  <si>
    <t>DetailsOfSharesHeldByNonResidentIndividualsOrForeignIndividualsAxis</t>
  </si>
  <si>
    <t>DetailsOfSharesHeldByForeignGovernmentAxis</t>
  </si>
  <si>
    <t>DetailsOfSharesHeldByForeignPortfolioInvestorAxis</t>
  </si>
  <si>
    <t>DetailsOfSharesHeldByVentureCapitalFundsAxis</t>
  </si>
  <si>
    <t>DetailsOfSharesHeldByAlternativeInvestmentFundsAxis</t>
  </si>
  <si>
    <t>DetailsOfSharesHeldByForeignVentureCapitalInvestorsAxis</t>
  </si>
  <si>
    <t>DetailsOfSharesHeldByInstitutionsForeignPortfolioInvestorAxis</t>
  </si>
  <si>
    <t>DetailsOfSharesHeldByFinancialInstitutionOrBanksAxis</t>
  </si>
  <si>
    <t>DetailsOfSharesHeldByInsuranceCompaniesAxis</t>
  </si>
  <si>
    <t>DetailsOfSharesHeldByProvidentFundsOrPensionFundsAxis</t>
  </si>
  <si>
    <t>DetailsOfSharesHeldByCentralGovernmentOrStateGovernmentSOrPresidentOfIndiaAxis</t>
  </si>
  <si>
    <t>DetailsOfSharesHeldByIndividualShareholdersHoldingNominalShareCapitalUpToRsTwoLakhAxis</t>
  </si>
  <si>
    <t>DetailsOfSharesHeldByIndividualShareholdersHoldingNominalShareCapitalInExcessOfRsTwoLakhAxis</t>
  </si>
  <si>
    <t>DetailsOfSharesHeldByNBFCsRegisteredWithRbiAxis</t>
  </si>
  <si>
    <t>DetailsOfSharesHeldByEmployeeTrustsAxis</t>
  </si>
  <si>
    <t>DetailsOfSharesHeldByOthersIndianShareholdersAxis</t>
  </si>
  <si>
    <t>CategoryOfOtherIndianShareholders</t>
  </si>
  <si>
    <t>DetailsOfSharesHeldByForeignInstitutionsAxis</t>
  </si>
  <si>
    <t>DetailsOfSharesHeldByOtherForeignShareholdersAxis</t>
  </si>
  <si>
    <t>DetailsOfSharesHeldByMutualFundsOrUtiAxis</t>
  </si>
  <si>
    <t>DetailsOfSharesHeldByOtherInstitutionsAxis</t>
  </si>
  <si>
    <t>CategoryOfOtherInstitutions</t>
  </si>
  <si>
    <t>DetailsOfSharesHeldByOverseasDepositoriesAxis</t>
  </si>
  <si>
    <t>DetailsOfSharesHeldByOtherNonInstitutionsAxis</t>
  </si>
  <si>
    <t>CategoryOfOtherNonInstitutions</t>
  </si>
  <si>
    <t>DetailsOfSharesHeldByCustodianOrDRHolderAxis</t>
  </si>
  <si>
    <t>TypeOfDepositoryReceipts</t>
  </si>
  <si>
    <t>NameOfTheBank</t>
  </si>
  <si>
    <t>DetailsOfSharesHeldByEmployeeBenefitsTrustsAxis</t>
  </si>
  <si>
    <t>Voting rights which are frozen</t>
  </si>
  <si>
    <t>Disclosure of notes on shares which remain unclaimed for promoter and promoter group</t>
  </si>
  <si>
    <t>Disclosure of notes on shares which remain unclaimed for public shareholders</t>
  </si>
  <si>
    <t>No of Voting  (XIV)  Rights</t>
  </si>
  <si>
    <t>IndividualsOrHUFDomain</t>
  </si>
  <si>
    <t>CentralGovernmentOrStateGovernmentsDomain</t>
  </si>
  <si>
    <t>NBFCsRegisteredWithRbiDomain</t>
  </si>
  <si>
    <t>OthersIndianShareholdersDomain</t>
  </si>
  <si>
    <t>CustodianOrDRHolderDomain</t>
  </si>
  <si>
    <t>C2</t>
  </si>
  <si>
    <t>Trusts</t>
  </si>
  <si>
    <t>HUF</t>
  </si>
  <si>
    <t>Societies</t>
  </si>
  <si>
    <t>ESOP or ESOS or ESPS</t>
  </si>
  <si>
    <t>Employee welfare fund</t>
  </si>
  <si>
    <t>Venture capital funds</t>
  </si>
  <si>
    <t>Angel Investors</t>
  </si>
  <si>
    <t>Private Equity Fund</t>
  </si>
  <si>
    <t>Other</t>
  </si>
  <si>
    <t>Overseas corporate bodies</t>
  </si>
  <si>
    <t>NRI</t>
  </si>
  <si>
    <t>Market Maker</t>
  </si>
  <si>
    <t>Clearing Members</t>
  </si>
  <si>
    <t>NSDL or CDSL transit</t>
  </si>
  <si>
    <t>Private equity fund</t>
  </si>
  <si>
    <t>Employees</t>
  </si>
  <si>
    <t>GDR</t>
  </si>
  <si>
    <t>GDS</t>
  </si>
  <si>
    <t>ADR</t>
  </si>
  <si>
    <t>ADS</t>
  </si>
  <si>
    <t>SDR</t>
  </si>
  <si>
    <t>Regulation 31 (1) (a)</t>
  </si>
  <si>
    <t>Regulation 31 (1) (b)</t>
  </si>
  <si>
    <t>Regulation 31 (1) (c)</t>
  </si>
  <si>
    <t>in-bse-shp-types:TypeOfReport</t>
  </si>
  <si>
    <t>in-bse-shp-types:TypeOfShareholdingPattern</t>
  </si>
  <si>
    <t>in-bse-shp-types:ClassOfSecurity</t>
  </si>
  <si>
    <t>Permanent account number of shareholder</t>
  </si>
  <si>
    <t>PermanentAccountNumberOfShareholder</t>
  </si>
  <si>
    <t>in-bse-shp-types:PermanentAccountNumber</t>
  </si>
  <si>
    <t>in-bse-shp-types:CategoryOfIndianShareholders</t>
  </si>
  <si>
    <t>in-bse-shp-types:CategoryOfInstitutionShareholders</t>
  </si>
  <si>
    <t>in-bse-shp-types:CategoryOfNonInstitutionsShareholders</t>
  </si>
  <si>
    <t>No.
of the 
Shareholders
     (I)</t>
  </si>
  <si>
    <t>Details of Shares which remain unclaimed for Promoter &amp; Promoter Group</t>
  </si>
  <si>
    <t>Details of the shareholders acting as persons in Concert for Public</t>
  </si>
  <si>
    <t>Details of Shares which remain unclaimed for Public</t>
  </si>
  <si>
    <t>GovermentsMember</t>
  </si>
  <si>
    <t>Goverments [Member]</t>
  </si>
  <si>
    <t>Note  : Data will be automatically populated from shareholding pattern sheet -  Data Entry Restricted in this sheet</t>
  </si>
  <si>
    <t xml:space="preserve">Details of Shares which remain unclaimed for Promoter &amp; Promoter Group                    </t>
  </si>
  <si>
    <t>Category / More than 1 percentage</t>
  </si>
  <si>
    <t>Category or more than one percentage</t>
  </si>
  <si>
    <t>WhetherACategoryOrMoreThan1PercentageOfShareHolding</t>
  </si>
  <si>
    <t>More than 1 percentage of shareholding</t>
  </si>
  <si>
    <t>DisclosureOfNotesOnShareholdingPatternExplanatoryTextBlock</t>
  </si>
  <si>
    <t>Whether company has equity shares with differential voting rights?</t>
  </si>
  <si>
    <t xml:space="preserve"> </t>
  </si>
  <si>
    <t>Partnership Firms</t>
  </si>
  <si>
    <t>Person Acting in Concert</t>
  </si>
  <si>
    <t>State industrial development Corporation</t>
  </si>
  <si>
    <t>Provident Fund</t>
  </si>
  <si>
    <t>Pension Fund</t>
  </si>
  <si>
    <t>National Investment Fund</t>
  </si>
  <si>
    <t>Enemy Property</t>
  </si>
  <si>
    <t xml:space="preserve">Click here to go back </t>
  </si>
  <si>
    <t>Cick here to go back</t>
  </si>
  <si>
    <t>Click here to go back</t>
  </si>
  <si>
    <t>Unclaimed or Suspense or Escrow Account</t>
  </si>
  <si>
    <t>Director or Director's Relatives</t>
  </si>
  <si>
    <t>nonnum:textBlockItemType</t>
  </si>
  <si>
    <t xml:space="preserve">                                      XBRL Excel Utility</t>
  </si>
  <si>
    <t>1.</t>
  </si>
  <si>
    <t>Overview</t>
  </si>
  <si>
    <t>2.</t>
  </si>
  <si>
    <t>Before you begin</t>
  </si>
  <si>
    <t>3.</t>
  </si>
  <si>
    <t>Index</t>
  </si>
  <si>
    <t>4.</t>
  </si>
  <si>
    <t>1. Overview</t>
  </si>
  <si>
    <t xml:space="preserve">The excel utility can be used for creating the XBRL/XML file for efiling of shareholding pattern. </t>
  </si>
  <si>
    <t>Shareholding pattern XBRL filling consists of two processes. Firstly generation of XBRL/XML file of the Shareholding pattern, and upload of generated XBRL/XML file to BSE Listing Center.</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</si>
  <si>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</si>
  <si>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</si>
  <si>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</si>
  <si>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 from BSE Website to your local system.</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</si>
  <si>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</si>
  <si>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</si>
  <si>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</si>
  <si>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</si>
  <si>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</si>
  <si>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II. Validating Sheets:  Click on the ''Validate "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</si>
  <si>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</si>
  <si>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</si>
  <si>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 xml:space="preserve">IV. Generate XML :   Excel Utility will not allow you to generate XBRL/XML unless successful validation of all sheet is completed. Now click on 'Generate XML'' to generate XBRL/XML file. 
    - Save the XBRL/XML file in your desired folder in local system. </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</si>
  <si>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</si>
  <si>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 xml:space="preserve">VI. Upload XML file to BSE Listing Center: For uploading the XBRL/XML file generated through  Utility, login to BSE Listing Center and upload generated xml file. On Upload screen provide the required information and browse to select XML file and submit the XML.
</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</si>
  <si>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</si>
  <si>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</si>
  <si>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</si>
  <si>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</si>
  <si>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</si>
  <si>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6. Adding new rows: Sections such as Promoters details allow you to enter as much data in a tabular form. You can Click on  "Add" to add more rows.
To add more than one row you must fill data in the mandatory fields of the previous row.</t>
  </si>
  <si>
    <t xml:space="preserve">7. Deleting rows: Rows that has been added can be removed by clicking the button "Delete". A popup will ask you to provide the range of rows you want to delete. </t>
  </si>
  <si>
    <t xml:space="preserve">8. Select data from "Dropdown list" wherever applicable. </t>
  </si>
  <si>
    <t xml:space="preserve">9. Adding Notes:  Click on "Add Notes" button to add notes </t>
  </si>
  <si>
    <t>Steps for filing Shareholding Pattern</t>
  </si>
  <si>
    <t>Declaration</t>
  </si>
  <si>
    <t>Summary</t>
  </si>
  <si>
    <t>Shareholding Pattern</t>
  </si>
  <si>
    <t xml:space="preserve">I.  Fill up the data: Navigate to each field of every section in the sheet to provide applicable data in correct format.  (Formats will get reflected while filling data.)  
   - Use paste special command to paste data from other sheet.
</t>
  </si>
  <si>
    <t>Disclosure of shareholder holding more than 1% of total number of shares</t>
  </si>
  <si>
    <t xml:space="preserve">Disclosure of shareholder holding more than 1% of total number of shares
</t>
  </si>
  <si>
    <t xml:space="preserve">
Disclosure of shareholder holding more than 1% of total number of shares
</t>
  </si>
  <si>
    <t xml:space="preserve">
Disclosure of shareholder holding more than 1% of total number of shares</t>
  </si>
  <si>
    <t>Bodies Corporate</t>
  </si>
  <si>
    <t>Reason for not providing PAN</t>
  </si>
  <si>
    <t>Whether company is SME</t>
  </si>
  <si>
    <t>Quarter Ended / Half year ended/Date of Report (For Prelisting / Allotment)</t>
  </si>
  <si>
    <t>Half yearly</t>
  </si>
  <si>
    <t>Yearly</t>
  </si>
  <si>
    <t>Regulation 31 (1)</t>
  </si>
  <si>
    <t>No. of Shares Underlying Outstanding Warrants (Xi)</t>
  </si>
  <si>
    <t>FCCB</t>
  </si>
  <si>
    <t xml:space="preserve">Note : Kindly show details of shareholders having more than one percentage of total no of shares. Please refer software manual. </t>
  </si>
  <si>
    <t>NSE Symbol</t>
  </si>
  <si>
    <t>MSEI Symbol</t>
  </si>
  <si>
    <t>ISIN</t>
  </si>
  <si>
    <t>Promoter and Promoter Group</t>
  </si>
  <si>
    <t>Public shareholder</t>
  </si>
  <si>
    <t>element</t>
  </si>
  <si>
    <t>type</t>
  </si>
  <si>
    <t>General Information</t>
  </si>
  <si>
    <t>DateOfAllotmentOrListing</t>
  </si>
  <si>
    <t>Shareholder type</t>
  </si>
  <si>
    <t>Non Promoter- Non Public shareholder</t>
  </si>
  <si>
    <t>Promoter</t>
  </si>
  <si>
    <t>Promoter Group</t>
  </si>
  <si>
    <t>Firm</t>
  </si>
  <si>
    <t>Foreign Nationals</t>
  </si>
  <si>
    <t>Insurance Companies</t>
  </si>
  <si>
    <t>Venture Capital Fund</t>
  </si>
  <si>
    <t>Clearing Member</t>
  </si>
  <si>
    <t>Employee Welfare Fund</t>
  </si>
  <si>
    <t>Overseas Corporate Bodies</t>
  </si>
  <si>
    <t>Trust</t>
  </si>
  <si>
    <t>Symbol</t>
  </si>
  <si>
    <t>MSEISymbol</t>
  </si>
  <si>
    <t>Yes/No</t>
  </si>
  <si>
    <t>WhetherTheListedEntityHasIssuedAnyPartlyPaidUpSharesForPromoterAndPromoterGroup</t>
  </si>
  <si>
    <t>WhetherTheListedEntityHasIssuedAnyPartlyPaidUpSharesForPublicShareHolder</t>
  </si>
  <si>
    <t>WhetherTheListedEntityHasIssuedAnyPartlyPaidUpSharesForNonPromoterNonPublic</t>
  </si>
  <si>
    <t>WhetherCompanyHasEquitySharesWithDifferentialVotingRightsForPromoterAndPromoterGroup</t>
  </si>
  <si>
    <t>WhetherCompanyHasEquitySharesWithDifferentialVotingRightsForPublicShareHolder</t>
  </si>
  <si>
    <t>WhetherCompanyHasEquitySharesWithDifferentialVotingRightsForNonPromoterNonPublic</t>
  </si>
  <si>
    <t>WhetherTheListedEntityHasIssuedAnyConvertibleSecuritiesForPromoterAndPromoterGroup</t>
  </si>
  <si>
    <t>WhetherTheListedEntityHasIssuedAnyConvertibleSecuritiesForPublicShareHolder</t>
  </si>
  <si>
    <t>WhetherTheListedEntityHasIssuedAnyConvertibleSecuritiesForNonPromoterNonPublic</t>
  </si>
  <si>
    <t>WhetherTheListedEntityHasIssuedAnyWarrantsForPromoterAndPromoterGroup</t>
  </si>
  <si>
    <t>WhetherTheListedEntityHasIssuedAnyWarrantsForPublicShareHolder</t>
  </si>
  <si>
    <t>WhetherTheListedEntityHasIssuedAnyWarrantsForNonPromoterNonPublic</t>
  </si>
  <si>
    <t>WhetherTheListedEntityHasAnySharesAgainstWhichDepositoryReceiptsAreIssuedForPromoterAndPromoterGroup</t>
  </si>
  <si>
    <t>WhetherTheListedEntityHasAnySharesAgainstWhichDepositoryReceiptsAreIssuedForPublicShareHolder</t>
  </si>
  <si>
    <t>WhetherTheListedEntityHasAnySharesAgainstWhichDepositoryReceiptsAreIssuedForNonPromoterNonPublic</t>
  </si>
  <si>
    <t>WhetherTheListedEntityHasAnySharesInLockedInForPromoterAndPromoterGroup</t>
  </si>
  <si>
    <t>WhetherTheListedEntityHasAnySharesInLockedInForPublicShareHolder</t>
  </si>
  <si>
    <t>WhetherTheListedEntityHasAnySharesInLockedInForNonPromoterNonPublic</t>
  </si>
  <si>
    <t>WhetherAnySharesHeldByPromotersArePledgeOrOtherwiseEncumberedForPromoterAndPromoterGroup</t>
  </si>
  <si>
    <t>WhetherAnySharesHeldByPromotersArePledgeOrOtherwiseEncumberedForPublicShareHolder</t>
  </si>
  <si>
    <t>WhetherAnySharesHeldByPromotersArePledgeOrOtherwiseEncumberedForNonPromoterNonPublic</t>
  </si>
  <si>
    <t>Partly Paid Up Shares</t>
  </si>
  <si>
    <t>Partly Paid Up Shares PPG</t>
  </si>
  <si>
    <t>Partly Paid Up Shares Public</t>
  </si>
  <si>
    <t>Partly Paid Up Shares NPNP</t>
  </si>
  <si>
    <t>Convertible Securities</t>
  </si>
  <si>
    <t>Convertible Securities PPG</t>
  </si>
  <si>
    <t>Convertible Securities Public</t>
  </si>
  <si>
    <t>Convertible Securities NPNP</t>
  </si>
  <si>
    <t>Warrants</t>
  </si>
  <si>
    <t>Warrants PPG</t>
  </si>
  <si>
    <t>Warrants Public</t>
  </si>
  <si>
    <t>Warrants NPNP</t>
  </si>
  <si>
    <t>Depository Receipts</t>
  </si>
  <si>
    <t>Depository Receipts PPG</t>
  </si>
  <si>
    <t>Depository Receipts Public</t>
  </si>
  <si>
    <t>Depository Receipts NPNP</t>
  </si>
  <si>
    <t>Locked In</t>
  </si>
  <si>
    <t>Locked In PPG</t>
  </si>
  <si>
    <t>Locked In Public</t>
  </si>
  <si>
    <t>Locked In NPNP</t>
  </si>
  <si>
    <t>Pledge Or Otherwise Encumbered</t>
  </si>
  <si>
    <t>Pledge Or Otherwise Encumbered PPG</t>
  </si>
  <si>
    <t>Pledge Or Otherwise Encumbered Public</t>
  </si>
  <si>
    <t>Pledge Or Otherwise Encumbered NPNP</t>
  </si>
  <si>
    <t>Voting Rights</t>
  </si>
  <si>
    <t>Voting Rights PPG</t>
  </si>
  <si>
    <t>Voting Rights Public</t>
  </si>
  <si>
    <t>Voting Rights NPNP</t>
  </si>
  <si>
    <t>TypeOfPromoterShareholding</t>
  </si>
  <si>
    <t>DisclosureOfNotesOnReasonForNotProvidingPANExplanatoryTextBlock</t>
  </si>
  <si>
    <t>CategoryOfOtherForeignShareholders</t>
  </si>
  <si>
    <t>DisclosureOfNotesInCaseOfPromoterHolidingInDematerialsedFormIsLessThan100PercentageExplanatoryTextBlock</t>
  </si>
  <si>
    <t>DisclosureOfNotesInCaseOfPublicShareholdingIsLessThan25PercentageExplanatoryTextBlock</t>
  </si>
  <si>
    <t>DisclosureOfNotesOnShareholdingPatternForCompanyRemarksExplanatoryTextBlock</t>
  </si>
  <si>
    <t>Disclosure of notes in case of promoter holiding in dematerialsed form is less than 100 percentage</t>
  </si>
  <si>
    <t>Disclosure of notes in case of public share holding is less than 25 percentage</t>
  </si>
  <si>
    <t>Disclosure of notes on shareholding pattern for company remarks explanatory</t>
  </si>
  <si>
    <t>Unclaimed Public</t>
  </si>
  <si>
    <t>OutstandingSharesHeldInDematOrUnclaimedSuspenseAccount</t>
  </si>
  <si>
    <t>VotingRightsWhichAreFrozen</t>
  </si>
  <si>
    <t>DisclosureOfNotesOnSharesWhichRemainUnclaimedForPublicShareholdersExplanatoryTextBlock</t>
  </si>
  <si>
    <t>PAC Public</t>
  </si>
  <si>
    <t>NameOfThePAC</t>
  </si>
  <si>
    <t>PercentageOfShareholdingByPAC</t>
  </si>
  <si>
    <t>Unclaimed Prom</t>
  </si>
  <si>
    <t>DisclosureOfNotesOnSharesWhichRemainUnclaimedForPromoterAndPromoterGroupExplanatoryTextBlock</t>
  </si>
  <si>
    <t>in-bse-shp-types:ISIN</t>
  </si>
  <si>
    <t>in-bse-shp-types:PromoterAndPromoterGroup</t>
  </si>
  <si>
    <t>in-bse-shp-types:CategoryOfForeignShareholders</t>
  </si>
  <si>
    <t>in-bse-shp-types:TypeOfOtherShareholding</t>
  </si>
  <si>
    <t>in-bse-shp-types:TypeOfDepositoryReceipts</t>
  </si>
  <si>
    <t>Name of Shareholder</t>
  </si>
  <si>
    <t>WhetherCompanyIsSME</t>
  </si>
  <si>
    <t>DateOfAllotment</t>
  </si>
  <si>
    <t>DateOfListing</t>
  </si>
  <si>
    <t>ShareholdingOfPromoterAndPromoterGroupMember</t>
  </si>
  <si>
    <t>ShareholdingPatternMember</t>
  </si>
  <si>
    <t>Validation</t>
  </si>
  <si>
    <t>This field is mandatory if promoter holiding in dematerialsed form is less than 100 percentage.</t>
  </si>
  <si>
    <t>This filed is mandatory if public share holding is less than 25 percentage.</t>
  </si>
  <si>
    <t>Select value from the drop-down.</t>
  </si>
  <si>
    <t>ForeignGovernmentMember</t>
  </si>
  <si>
    <t>ForeignInstitutionsMember</t>
  </si>
  <si>
    <t>ForeignPortfolioInvestorMember</t>
  </si>
  <si>
    <t xml:space="preserve">This is a mandatory field. Should be valid SCRIP CODE  as per BSE Scrip Code Format. </t>
  </si>
  <si>
    <t>This is a mandatory field. Please enter company name.</t>
  </si>
  <si>
    <t>This is a mandatory field. Value must be "Yes" or "No", Select from drop down list.</t>
  </si>
  <si>
    <t>This is a mandatory field. Please select value from the drop-down.</t>
  </si>
  <si>
    <t>This is a mandatory field if you select type of report as "Quarterly". Please enter date in "dd-mm-yyyy" format.</t>
  </si>
  <si>
    <t>This is a mandatory field if you select type of report as "Pre-listing" or "Capital Restructuring". Please enter date in "dd-mm-yyyy" format.</t>
  </si>
  <si>
    <t>In case of public share holding percentage can not be less than one percentage.</t>
  </si>
  <si>
    <t>Value must be equal to Fully paid up shares</t>
  </si>
  <si>
    <t>Value should be less than or equal to fully paid up shares</t>
  </si>
  <si>
    <t>Value should be less than or equal to total no of shares.</t>
  </si>
  <si>
    <t>[A-Z][A-Z][A-Z][A-Z][A-Z][0-9][0-9][0-9][0-9][A-Z]
In absence of PAN write : ZZZZZ9999Z</t>
  </si>
  <si>
    <t>Firms</t>
  </si>
  <si>
    <t>Foreign Portfolio Investor (Category - III)</t>
  </si>
  <si>
    <t>LLP</t>
  </si>
  <si>
    <t>Non-Resident Indian (NRI)</t>
  </si>
  <si>
    <t>NSDL or CDSL Transit</t>
  </si>
  <si>
    <t>Others</t>
  </si>
  <si>
    <t>IEPF</t>
  </si>
  <si>
    <t/>
  </si>
  <si>
    <t>Please enter Outstanding shares held in demat or unclaimed suspense account which allowes only numeric value.</t>
  </si>
  <si>
    <t>Please eneter Number of shares which allowes only numeric value</t>
  </si>
  <si>
    <t>4. Import XBRL file</t>
  </si>
  <si>
    <t xml:space="preserve">1. Now you can import and view previously generated XBRL files by clicking Import XBRL button on Genenral information sheet. </t>
  </si>
  <si>
    <t>5.</t>
  </si>
  <si>
    <t>Import XBRL file</t>
  </si>
  <si>
    <t>5. Steps for Filing Shareholding Pattern</t>
  </si>
  <si>
    <t>6. Fill up the Shareholding Pattern</t>
  </si>
  <si>
    <t>6.</t>
  </si>
  <si>
    <t>Fill up the Shareholding Pattern</t>
  </si>
  <si>
    <t>083111112104105101032065104109101100032104111108100115032115104097114101115032105110032109111114101032116104097110032111110101032100101109097116032097099099111117110116046032065115032112101114032083069066073032067105114099117108097114032110111046032067073082047067070068047067077068047049051047050048049053032100097116101100032051048032078111118101109098101114032050048049053044032115104097114101104111108100105110103032111102032112114111109111116101114032097110100032112114111109111116101114032103114111117112032105115032116111032098101032099111110115111108105100097116101100032111110032116104101032098097115105115032111102032080065078032040102105114115116032104111108100101114032105110032099097115101032111102032106111105110116032115104097114101104111108100105110103041046032073110032066083069032088066082076032102105108105105110103032115121115116101109044032105102032116104101032115104097114101104111108100105110103032105115032099108117098098101100032116104101110032105116032114101115117108116115032105110032116104101032100105102102101114101110099101032105110032116104101032110117109098101114032111102032115104097114101104111108100101114115032097115032112101114032097099116117097108032115104097114101104111108100105110103032112097116116101114110032097115032097103097105110115116032116104101032110117109098101114032111102032115104097114101104111108100101114115032103101110101114097116101100032098121032066083069032088066082076032102105108105110103032115121115116101109046032072101110099101044032115104097114101104111108100105110103032104097115032098101101110032115104111119110032115101112097114097116101108121032105110032066083069032088066082076032102105108105110103032115121115116101109046032084104101032098114101097107045117112032100101116097105108115032111102032115104097114101104111108100105110103032111102032083111112104105101032065104109101100032097115032111110032051048116104032083101112116101109098101114044032050048049056032105115032097115032117110100101114058010010049046032078097109101032111102032115104097114101104111108100101114115058032040105041032083111112104105101032065104109101100032040105105041032070097114097104032066097114117097059032078111046032111102032115104097114101115058032049053044052055049044048048048032115104097114101115010050046032078097109101032111102032115104097114101104111108100101114115058032040105041032083111112104105101032065104109101100032040105105041032077111110105115104097032065104109101100059032078111046032111102032115104097114101115058032049053044052055049044048048048032115104097114101115010051046032078097109101032111102032115104097114101104111108100101114115058032040105041032083111112104105101032065104109101100032040105105041032083097114097032065104109101100059032078111046032111102032115104097114101115058032049049044051050050044050053048032115104097114101115010052046032078097109101032111102032115104097114101104111108100101114115058032040105041032083111112104105101032065104109101100032040105105041032070097114097104032066097114117097032040105105105041032077111110105115104097032065104109101100059032078111046032111102032115104097114101115058032051044055049055044055053048032115104097114101115</t>
  </si>
  <si>
    <t>082117109097110097032072097109105101100032104111108100115032115104097114101115032105110032109111114101032116104097110032111110101032100101109097116032097099099111117110116046032065115032112101114032083069066073032067105114099117108097114032110111046032067073082047067070068047067077068047049051047050048049053032100097116101100032051048032078111118101109098101114032050048049053044032115104097114101104111108100105110103032111102032112114111109111116101114032097110100032112114111109111116101114032103114111117112032105115032116111032098101032099111110115111108105100097116101100032111110032116104101032098097115105115032111102032080065078032040102105114115116032104111108100101114032105110032099097115101032111102032106111105110116032115104097114101104111108100105110103041046032073110032066083069032088066082076032102105108105105110103032115121115116101109044032105102032116104101032115104097114101104111108100105110103032105115032099108117098098101100032116104101110032105116032114101115117108116115032105110032116104101032100105102102101114101110099101032105110032116104101032110117109098101114032111102032115104097114101104111108100101114115032097115032112101114032097099116117097108032115104097114101104111108100105110103032112097116116101114110032097115032097103097105110115116032116104101032110117109098101114032111102032115104097114101104111108100101114115032103101110101114097116101100032098121032066083069032088066082076032102105108105110103032115121115116101109046032072101110099101044032115104097114101104111108100105110103032104097115032098101101110032115104111119110032115101112097114097116101108121032105110032066083069032088066082076032102105108105110103032115121115116101109046032084104101032098114101097107045117112032100101116097105108115032111102032115104097114101104111108100105110103032097115032111110032051048116104032083101112116101109098101114044032050048049056032105115032097115032117110100101114058010010049046032078097109101032111102032115104097114101104111108100101114058032082117109097110097032072097109105101100059032078111046032111102032115104097114101115058032053044052055050044048048048032115104097114101115010050046032078097109101032111102032115104097114101104111108100101114115058032040105041032082117109097110097032072097109105101100032040105105041032083104105114105110032072097109105101100059032078111046032111102032115104097114101115058032052044052049052044053048048</t>
  </si>
  <si>
    <t>083097109105110097032086097122105114097108108105032104111108100115032115104097114101115032105110032109111114101032116104097110032111110101032100101109097116032097099099111117110116046032065115032112101114032083069066073032067105114099117108097114032110111046032067073082047067070068047067077068047049051047050048049053032100097116101100032051048032078111118101109098101114032050048049053044032115104097114101104111108100105110103032111102032112114111109111116101114032097110100032112114111109111116101114032103114111117112032105115032116111032098101032099111110115111108105100097116101100032111110032116104101032098097115105115032111102032080065078032040102105114115116032104111108100101114032105110032099097115101032111102032106111105110116032115104097114101104111108100105110103041046032073110032066083069032088066082076032102105108105105110103032115121115116101109044032105102032116104101032115104097114101104111108100105110103032105115032099108117098098101100032116104101110032105116032114101115117108116115032105110032116104101032100105102102101114101110099101032105110032116104101032110117109098101114032111102032115104097114101104111108100101114115032097115032112101114032097099116117097108032115104097114101104111108100105110103032112097116116101114110032097115032097103097105110115116032116104101032110117109098101114032111102032115104097114101104111108100101114115032103101110101114097116101100032098121032066083069032088066082076032102105108105110103032115121115116101109046032072101110099101044032115104097114101104111108100105110103032104097115032098101101110032115104111119110032115101112097114097116101108121032105110032066083069032088066082076032102105108105110103032115121115116101109046032084104101032098114101097107045117112032100101116097105108115032111102032115104097114101104111108100105110103032097115032111110032051048116104032083101112116101109098101114044032050048049056032105115032097115032117110100101114058010010049046032078097109101032111102032115104097114101104111108100101114058032083097109105110097032086097122105114097108108105059032078111046032111102032115104097114101115058032049051044053051049044048048048032115104097114101115010050046032078097109101032111102032115104097114101104111108100101114058032040105041032083097109105110097032086097122105114097108108105032040105105041032083104105114105110032072097109105101100059032078111046032111102032115104097114101115058032052044051055056044053048048032115104097114101115</t>
  </si>
  <si>
    <t>075097109105108032072097109105101100032104111108100115032115104097114101115032105110032109111114101032116104097110032111110101032100101109097116032097099099111117110116046032065115032112101114032083069066073032067105114099117108097114032110111046032067073082047067070068047067077068047049051047050048049053032100097116101100032051048032078111118101109098101114032050048049053044032115104097114101104111108100105110103032111102032112114111109111116101114032097110100032112114111109111116101114032103114111117112032105115032116111032098101032099111110115111108105100097116101100032111110032116104101032098097115105115032111102032080065078032040102105114115116032104111108100101114032105110032099097115101032111102032106111105110116032115104097114101104111108100105110103041046032073110032066083069032088066082076032102105108105105110103032115121115116101109044032105102032116104101032115104097114101104111108100105110103032105115032099108117098098101100032116104101110032105116032114101115117108116115032105110032116104101032100105102102101114101110099101032105110032116104101032110117109098101114032111102032115104097114101104111108100101114115032097115032112101114032097099116117097108032115104097114101104111108100105110103032112097116116101114110032097115032097103097105110115116032116104101032110117109098101114032111102032115104097114101104111108100101114115032103101110101114097116101100032098121032066083069032088066082076032102105108105110103032115121115116101109046032072101110099101044032115104097114101104111108100105110103032104097115032098101101110032115104111119110032115101112097114097116101108121032105110032066083069032088066082076032102105108105110103032115121115116101109046032084104101032098114101097107045117112032100101116097105108115032111102032115104097114101104111108100105110103032097115032111110032051048116104032083101112116101109098101114044032050048049056032105115032097115032117110100101114058010010049046032078097109101032111102032115104097114101104111108100101114058032075097109105108032072097109105101100059032078111046032111102032115104097114101115058032054044051053052044048048048032115104097114101115010050046032078097109101032111102032115104097114101104111108100101114115058032040105041032075097109105108032072097109105101100032040105105041032083104105114105110032072097109105101100059032078111046032111102032115104097114101115058032052044052057053044053048048032115104097114101115010051046032078097109101032111102032115104097114101104111108100101114115058032040105041032075097109105108032072097109105101100032040105105041032082117109097110097032072097109105101100032040105105105041032083097109105110097032086097122105114097108108105059032078111046032111102032115104097114101115058032057048044048048048032115104097114101115</t>
  </si>
  <si>
    <t>Details of the SBO</t>
  </si>
  <si>
    <t>Name</t>
  </si>
  <si>
    <t xml:space="preserve">PAN </t>
  </si>
  <si>
    <t>Passport No. in case of a foreign national</t>
  </si>
  <si>
    <t>Nationality</t>
  </si>
  <si>
    <t>Details of the registered owner</t>
  </si>
  <si>
    <t>Details of holding/ exercise of right of the SBO in the reporting company, whether direct or indirect*:</t>
  </si>
  <si>
    <t>Whether by virtue of:</t>
  </si>
  <si>
    <t>Shares</t>
  </si>
  <si>
    <t>Voting rights</t>
  </si>
  <si>
    <t>Exercise of control</t>
  </si>
  <si>
    <t>NA</t>
  </si>
  <si>
    <t>Whether the listed entity has any significant beneficial owner?</t>
  </si>
  <si>
    <t>India</t>
  </si>
  <si>
    <t>United Kingdom</t>
  </si>
  <si>
    <t>Hong Kong</t>
  </si>
  <si>
    <t>China</t>
  </si>
  <si>
    <t>Mauritius</t>
  </si>
  <si>
    <t>Singapore</t>
  </si>
  <si>
    <t>Japan</t>
  </si>
  <si>
    <t>United States of America</t>
  </si>
  <si>
    <t>Any other</t>
  </si>
  <si>
    <t>significant beneficial owners</t>
  </si>
  <si>
    <t>SBO</t>
  </si>
  <si>
    <t>Nationality (Applicable in case of Any other is selected)</t>
  </si>
  <si>
    <t>NameOfRegisteredOwner</t>
  </si>
  <si>
    <t>PANOfRegisteredOwner</t>
  </si>
  <si>
    <t>NationalityOfRegisteredOwner</t>
  </si>
  <si>
    <t>Name of SBO</t>
  </si>
  <si>
    <t>PAN of SBO</t>
  </si>
  <si>
    <t>Passport No. in case of a foreign national of SBO</t>
  </si>
  <si>
    <t>Nationality of SBO</t>
  </si>
  <si>
    <t>Nationality (Applicable in case of Any other is selected) of SBO</t>
  </si>
  <si>
    <t>Name of RegisteredOwner</t>
  </si>
  <si>
    <t>PAN of RegisteredOwner</t>
  </si>
  <si>
    <t>Passport No. in case of a foreign national of RegisteredOwner</t>
  </si>
  <si>
    <t>Nationality of RegisteredOwner</t>
  </si>
  <si>
    <t>Nationality (Applicable in case of Any other is selected) of RegisteredOwner</t>
  </si>
  <si>
    <t>Date of creation / acquisition of significant beneficial interest</t>
  </si>
  <si>
    <t>WhetherTheListedEntityHasAnySignificantBeneficialOwner</t>
  </si>
  <si>
    <t>Rights on distributable dividend or any other distribution</t>
  </si>
  <si>
    <t>Exercise of significant influence</t>
  </si>
  <si>
    <t>Voting rights SBO</t>
  </si>
  <si>
    <t>NameOfSignificantBeneficialOwners</t>
  </si>
  <si>
    <t>PANOfSignificantBeneficialOwners</t>
  </si>
  <si>
    <t>PassportNoOfSignificantBeneficialOwners</t>
  </si>
  <si>
    <t>NationalityOfSignificantBeneficialOwners</t>
  </si>
  <si>
    <t>DescriptionOfOtherNationalityOfSignificantBeneficialOwners</t>
  </si>
  <si>
    <t>PassportNoOfRegisteredOwner</t>
  </si>
  <si>
    <t>DescriptionOfOtherNationalityOfRegisteredOwner</t>
  </si>
  <si>
    <t>DetailsOfHoldingExerciseOfRightOfTheSBOInTheReportingCompanyWhetherByVirtueOfShares</t>
  </si>
  <si>
    <t>DetailsOfHoldingExerciseOfRightOfTheSBOInTheReportingCompanyWhetherByVirtueOfVotingRights</t>
  </si>
  <si>
    <t>DetailsOfHoldingExerciseOfRightOfTheSBOInTheReportingCompanyWhetherByVirtueOfRightsOnDistributableDividendOrAnyOtherDistribution</t>
  </si>
  <si>
    <t>DetailsOfHoldingExerciseOfRightOfTheSBOInTheReportingCompanyWhetherByVirtueOfExerciseOfControl</t>
  </si>
  <si>
    <t>DetailsOfHoldingExerciseOfRightOfTheSBOInTheReportingCompanyWhetherByVirtueOfExerciseOfSignificantInfluence</t>
  </si>
  <si>
    <t>DateOfCreationOrAcquisitionOfSignificantBeneficialInterest</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</si>
  <si>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</si>
  <si>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</si>
  <si>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Whether the listed entity is Public Sector Undertaking (PSU)?</t>
  </si>
  <si>
    <t>WhetherTheListedEntityIsPublicSectorUndertaking</t>
  </si>
  <si>
    <t>511672</t>
  </si>
  <si>
    <t>INE099G01011</t>
  </si>
  <si>
    <t>SCAN STEELS LIMITED</t>
  </si>
  <si>
    <t>31-12-2021</t>
  </si>
  <si>
    <t>RAJESH GADODIA</t>
  </si>
  <si>
    <t>ABRPG2112K</t>
  </si>
  <si>
    <t>ARCHANA GADODIA</t>
  </si>
  <si>
    <t>ACYPG0785C</t>
  </si>
  <si>
    <t>NIMISH GADODIA</t>
  </si>
  <si>
    <t>AATPG1117D</t>
  </si>
  <si>
    <t>ARTLINE COMMERCE PRIVATE LIMITED</t>
  </si>
  <si>
    <t>AAECA0892R</t>
  </si>
  <si>
    <t>BAYANWALA BROTHERS PRIVATE LIMITED</t>
  </si>
  <si>
    <t>AABCB1287C</t>
  </si>
  <si>
    <t>WEST &amp; BEST TRADING PRIVATE LIMITED</t>
  </si>
  <si>
    <t>AABCW5735C</t>
  </si>
  <si>
    <t>ASCON MERCHANDISE PRIVATE LIMITED</t>
  </si>
  <si>
    <t>AACCA0772E</t>
  </si>
  <si>
    <t>BLUE CIRCLE SERVICES LIMITED</t>
  </si>
  <si>
    <t>AAACB2131L</t>
  </si>
  <si>
    <t>FASHIONS BRANDS (INDIA) PRIVATE LIMITED</t>
  </si>
  <si>
    <t>AAACF8207B</t>
  </si>
  <si>
    <t>CONSOLIDATED MERCANTILES PRIVATE LIMITED</t>
  </si>
  <si>
    <t>AACCC2960N</t>
  </si>
  <si>
    <t>DECENT VINCOM PRIVATE LIMITED</t>
  </si>
  <si>
    <t>AADCD3148E</t>
  </si>
  <si>
    <t>GOPIKAR SUPPLY PRIVATE LIMITED</t>
  </si>
  <si>
    <t>AABCG1344F</t>
  </si>
  <si>
    <t>FLORENCE SECURITIES PRIVATE LIMITED</t>
  </si>
  <si>
    <t>AABCF5634R</t>
  </si>
  <si>
    <t>Nimish  Gadodia</t>
  </si>
  <si>
    <t>049046032077114046032082097106101115104032071097100111100105097044032080114111109111116101114032111102032083099097110032083116101101108115032076105109105116101100032040104101114101105110097102116101114032114101102101114114101100032116111032097115032145116104101032067111109112097110121146041032104097115032097099113117105114101100032052057051051057051032040048046057052032037041032069113117105116121032083104097114101115032111102032116104101032067111109112097110121032098121032119097121032111102032112117114099104097115101032102114111109032077114046032083097114097115119097116105032068101118105032071097100111100105097032097110100032077114046032083097119097114109097108032071097100111100105097044032080114111109111116101114115032111102032116104101032067111109112097110121032100101116097105108115032111102032119104105099104032097114101032097115032102111108108111119115058013010013010083114046032078111046032032068097116101032111102032084114097110115097099116105111110032078097109101032111102032116104101032112101114115111110032032032032078097109101032111102032116104101032112101114115111110032032032032032032032032032078111046032111102032083104097114101115032032032032032032032032032032037111102032032032032032013010032032032032032032032032032032032032032032032032032032032032032032032032032032032032032032032032032032032032032032032032032032032032032032032032032032040080114111109111116101114041032032032032032032032032032032032032032032032032032040080114111109111116101114041032032032032032032032032032032032032032032032032032032032032097099113117105114101100032032032032032032032032032032032104111108100105110103013010032032032032032032032032032032032032032032032032032032032032032032032032032032032032032032032032032032032032032032032032032032032032032045032084114097110115102101114111114047083101108108101114032032032032032032032032045084114097110115102101114101101047065099113117105114101114032032032032013010013010049046032032032032032032032032032032050053032046049049046050048050049032032032032032032032032032032032032032083097114097115119097116105032100101118105032071097100111100105097032032032032032032082097106101115104032032071097100111100105097032032032032032032032032032032032050049056049053032032032032032032032032032032032032032048046048052037013010013010050046032032032032032032032032032032048049046049050046050048050049032032032032032032032032032032032032032032083097119097114109097108032071097100111100105097032032032032032032032032032032032032032082097106101115104032032071097100111100105097032032032032032032032032032032052055049053055056032032032032032032032032032032032032048046057048037013010013010084104101032097098111118101032105115032097110032073110116101114045115101032116114097110115102101114032111102032115104097114101115032105110032116101114109115032111102032082101103117108097116105111110032049048032040049041032040097041032040105041032114101097100032119105116104032082101103117108097116105111110032049048032040049041032040097041032040105105041032111102032116104101032083069066073032040083065083084041032082101103117108097116105111110115044032050048049049046032040084104111117103104032116104101032112114111109111116101114032100105100032110111116032104105116032116104101032082101103117108097116105111110032051032111114032052032111102032116104101032083065083084032082101103117108097116105111110041032084104105115032119097115032105110032110097116117114101032111102032116114097110115102101114032111102032115104097114101115032040097115032112101114032071105102116032068101101100041032116104114111117103104032097110032111102102045077097114107101116032116114097110115097099116105111110032097109111110103115116032080114111109111116101114115046013010013010084104101032097103103114101103097116101032104111108100105110103032111102032080114111109111116101114032097110100032080114111109111116101114032071114111117112032098101102111114101032097110100032097102116101114032116104101032097098111118101032145073110116101114032083101146032116114097110115102101114044032114101109097105110115032116104101032115097109101046032032032032032032032032013010013010013010050046032077114046032082097106101115104032071097100111100105097032111110032050050045049050045050048050049032104097100032080108101100103101100032049054050054048052049032115104097114101115032097115032097032099111108108097116101114097108032102111114032108111097110115032116097107101110032098121032116104101032067111109112097110121032105110032102097118111117114032111102032083066073032105110032097100100105116105111110032116111032104105115032101097114108105101114032112108101100103101100032115104097114101115046032013010</t>
  </si>
  <si>
    <t>04904603207711404603208209710610111510403207109710011110010509704403208011411110911111610111403211110203208309909711003208311610110110811503207610510910511610110003204010410111410110511009710211610111403211410110210111411410110003211611103209711503214511610410103206711110911209711012114604103210409711503209709911311710511410110003205205705105105705103204004804605705203203704103206911311710511612103208310409711410111503211110203211610410103206711110911209711012103209812103211909712103211110203211211711409910409711510103210211411110903207711404603208309711409711511909711610503206810111810503207109710011110010509703209711010003207711404603208309711909711410909710803207109710011110010509704403208011411110911111610111411503211110203211610410103206711110911209711012103210010111609710510811503211110203211910410509910403209711410103209711503210211110810811111911505801301001301008311404603207811104603203206809711610103211110203208411409711011509709911610511111003207809710910103211110203211610410103211210111411511111003203203203207809710910103211110203211610410103211210111411511111003203203203203203203203203207811104603211110203208310409711410111503203203203203203203203203203203711110203203203203203201301003203203203203203203203203203203203203203203203203203203203203203203203203203203203203203203203203203203203203203203203203203203203203203203203203203204008011411110911111610111404103203203203203203203203203203203203203203203203203204008011411110911111610111404103203203203203203203203203203203203203203203203203203203203209709911311710511410110003203203203203203203203203203203210411110810010511010301301003203203203203203203203203203203203203203203203203203203203203203203203203203203203203203203203203203203203203203203203203203203203203204503208411409711011510210111411111404708310110810810111403203203203203203203203204508411409711011510210111410110104706509911311710511410111403203203203201301001301004904603203203203203203203203203203205005303204604904904605004805004903203203203203203203203203203203203203208309711409711511909711610503206810111810503207109710011110010509703203203203203203208209710610111510403203207109710011110010509703203203203203203203203203203203205004905604905303203203203203203203203203203203203203204804604805203701301001301005004603203203203203203203203203203204804904604905004605004805004903203203203203203203203203203203203203203208309711909711410909710803207109710011110010509703203203203203203203203203203203203203208209710610111510403203207109710011110010509703203203203203203203203203203205205504905305505603203203203203203203203203203203203204804605704803701301001301008410410103209709811111810103210511503209711003207311011610111404511510103211611409711011510210111403211110203211510409711410111503210511003211610111410911503211110203208210110311710809711610511111003204904803204004904103204009704103204010504103211410109710003211910511610403208210110311710809711610511111003204904803204004904103204009704103204010510504103211110203211610410103208306906607303204008306508308404103208210110311710809711610511111011504403205004804904904603204008410411111710310403211610410103211211411110911111610111403210010510003211011111603210410511603211610410103208210110311710809711610511111003205103211111403205203211110203211610410103208306508308403208210110311710809711610511111004103208410410511503211909711503210511003211009711611711410103211110203211611409711011510210111403211110203211510409711410111503204009711503211210111403207110510211603206810110110004103211610411411111710310403209711003211110210204507709711410710111603211611409711011509709911610511111003209710911111010311511603208011411110911111610111411504601301001301006510211610103211610410103211509710510003208411409711011510210111403207711411504603208309711409711511909711610503206810111810503207109710011110010509703209711010003207711404603208309711909711410909710803207109710011110010509703210011110111503211011111603211410110909710511003208310409710110411110810010111411503211110203211610410103206711110911209711012103210410111009910103210011110111503211011111603211410110909710511003211209711411603211110203211610410103208011411110911111610111403207111411111711204601301001301008410410103209710310311410110309711610103210411110810010511010303211110203208011411110911111610111403209711010003208011411110911111610111403207111411111711203209810110211111410103209711010003209710211610111403211610410103209709811111810103214507311011610111403208310114603211611409711011510210111404403211410110909710511011503211610410103211509710910104603203203203203203203203201301001301001301005004603207711404603208209710610111510403207109710011110010509703211111003205005004504905004505004805004903210409710003208010810110010310110003204905405005404805204903211510409711410111503209711503209703209911110810809711610111409710803210211111403210811109711011503211609710710111003209812103211610410103206711110911209711012103210511003210209711811111711403211110203208306607303210511003209710010010511610511111003211611103210410511503210109711410810510111403211210810110010310110003211510409711410111504603201301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</si>
</sst>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0;[Red]0"/>
    <numFmt numFmtId="165" formatCode="0.00;[Red]0.00"/>
    <numFmt numFmtId="166" formatCode="#,##0.00;[Red]#,##0.00"/>
  </numFmts>
  <fonts count="40">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6"/>
      <color rgb="FF333333"/>
      <name val="Calibri"/>
      <family val="2"/>
      <scheme val="minor"/>
    </font>
    <font>
      <b/>
      <sz val="16"/>
      <color theme="1"/>
      <name val="Calibri"/>
      <family val="2"/>
      <scheme val="minor"/>
    </font>
    <font>
      <b/>
      <sz val="12"/>
      <color rgb="FF333333"/>
      <name val="Calibri"/>
      <family val="2"/>
      <scheme val="minor"/>
    </font>
    <font>
      <b/>
      <sz val="11"/>
      <color rgb="FFD8D8D8"/>
      <name val="Calibri"/>
      <family val="2"/>
      <scheme val="minor"/>
    </font>
    <font>
      <sz val="11"/>
      <color theme="1"/>
      <name val="Calibri"/>
      <family val="2"/>
      <scheme val="minor"/>
    </font>
    <font>
      <b/>
      <sz val="14"/>
      <color theme="1"/>
      <name val="Calibri"/>
      <family val="2"/>
      <scheme val="minor"/>
    </font>
    <font>
      <b/>
      <sz val="11"/>
      <color theme="3"/>
      <name val="Calibri"/>
      <family val="2"/>
      <scheme val="minor"/>
    </font>
    <font>
      <u/>
      <sz val="11"/>
      <color theme="10"/>
      <name val="Calibri"/>
      <family val="2"/>
    </font>
    <font>
      <sz val="10"/>
      <name val="Arial"/>
      <family val="2"/>
    </font>
    <font>
      <b/>
      <sz val="10"/>
      <name val="Arial"/>
      <family val="2"/>
    </font>
    <font>
      <sz val="11"/>
      <name val="Arial"/>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sz val="10"/>
      <color indexed="8"/>
      <name val="Verdana"/>
      <family val="2"/>
    </font>
    <font>
      <sz val="11"/>
      <color theme="0"/>
      <name val="Calibri"/>
      <family val="2"/>
      <scheme val="minor"/>
    </font>
    <font>
      <u/>
      <sz val="11"/>
      <color theme="1"/>
      <name val="Calibri"/>
      <family val="2"/>
      <scheme val="minor"/>
    </font>
    <font>
      <b/>
      <u/>
      <sz val="12"/>
      <color theme="1"/>
      <name val="Calibri"/>
      <family val="2"/>
      <scheme val="minor"/>
    </font>
    <font>
      <b/>
      <u/>
      <sz val="12"/>
      <color rgb="FFFF0000"/>
      <name val="Calibri"/>
      <family val="2"/>
      <scheme val="minor"/>
    </font>
    <font>
      <b/>
      <sz val="11"/>
      <color rgb="FF333333"/>
      <name val="Calibri"/>
      <family val="2"/>
      <scheme val="minor"/>
    </font>
    <font>
      <b/>
      <sz val="14"/>
      <color theme="0"/>
      <name val="Calibri"/>
      <family val="2"/>
      <scheme val="minor"/>
    </font>
    <font>
      <sz val="11"/>
      <color rgb="FFFF0000"/>
      <name val="Calibri"/>
      <family val="2"/>
      <scheme val="minor"/>
    </font>
    <font>
      <sz val="11"/>
      <color theme="4" tint="-0.249977111117893"/>
      <name val="Calibri"/>
      <family val="2"/>
      <scheme val="minor"/>
    </font>
    <font>
      <sz val="11"/>
      <color theme="5" tint="-0.249977111117893"/>
      <name val="Calibri"/>
      <family val="2"/>
      <scheme val="minor"/>
    </font>
    <font>
      <sz val="11"/>
      <color rgb="FF7030A0"/>
      <name val="Calibri"/>
      <family val="2"/>
      <scheme val="minor"/>
    </font>
    <font>
      <b/>
      <sz val="11"/>
      <color theme="5" tint="-0.249977111117893"/>
      <name val="Calibri"/>
      <family val="2"/>
      <scheme val="minor"/>
    </font>
    <font>
      <b/>
      <sz val="11"/>
      <color theme="4" tint="-0.249977111117893"/>
      <name val="Calibri"/>
      <family val="2"/>
      <scheme val="minor"/>
    </font>
    <font>
      <b/>
      <sz val="11"/>
      <color rgb="FFFF0000"/>
      <name val="Calibri"/>
      <family val="2"/>
      <scheme val="minor"/>
    </font>
    <font>
      <b/>
      <sz val="11"/>
      <color rgb="FF7030A0"/>
      <name val="Calibri"/>
      <family val="2"/>
      <scheme val="minor"/>
    </font>
    <font>
      <sz val="9"/>
      <color theme="1"/>
      <name val="Calibri"/>
      <family val="2"/>
      <scheme val="minor"/>
    </font>
    <font>
      <sz val="10"/>
      <color theme="1"/>
      <name val="Calibri"/>
      <family val="2"/>
      <scheme val="minor"/>
    </font>
    <font>
      <sz val="11"/>
      <color rgb="FF000000"/>
      <name val="Calibri"/>
      <family val="2"/>
    </font>
  </fonts>
  <fills count="20">
    <fill>
      <patternFill patternType="none"/>
    </fill>
    <fill>
      <patternFill patternType="gray125"/>
    </fill>
    <fill>
      <patternFill patternType="solid">
        <fgColor theme="0" tint="-0.149967955565050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92CDDC"/>
        <bgColor indexed="64"/>
      </patternFill>
    </fill>
    <fill>
      <patternFill patternType="solid">
        <fgColor rgb="FFFFFFFF"/>
        <bgColor indexed="64"/>
      </patternFill>
    </fill>
    <fill>
      <patternFill patternType="solid">
        <fgColor rgb="FFDDEBF7"/>
        <bgColor indexed="64"/>
      </patternFill>
    </fill>
    <fill>
      <patternFill patternType="solid">
        <fgColor rgb="FFF2F2F2"/>
        <bgColor indexed="64"/>
      </patternFill>
    </fill>
    <fill>
      <patternFill patternType="solid">
        <fgColor rgb="FFDDEBF5"/>
        <bgColor indexed="64"/>
      </patternFill>
    </fill>
    <fill>
      <patternFill patternType="solid">
        <fgColor rgb="FFD8D8D8"/>
        <bgColor indexed="64"/>
      </patternFill>
    </fill>
    <fill>
      <patternFill patternType="solid">
        <fgColor rgb="FFD9D9D9"/>
        <bgColor indexed="64"/>
      </patternFill>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2CDE1"/>
        <bgColor indexed="64"/>
      </patternFill>
    </fill>
  </fills>
  <borders count="4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59996337778862885"/>
      </bottom>
      <diagonal/>
    </border>
    <border>
      <left style="thin">
        <color indexed="64"/>
      </left>
      <right style="thin">
        <color indexed="64"/>
      </right>
      <top style="thin">
        <color theme="4" tint="0.59996337778862885"/>
      </top>
      <bottom style="thin">
        <color theme="4" tint="0.59996337778862885"/>
      </bottom>
      <diagonal/>
    </border>
    <border>
      <left style="thin">
        <color indexed="64"/>
      </left>
      <right style="thin">
        <color indexed="64"/>
      </right>
      <top style="thin">
        <color theme="4" tint="0.59996337778862885"/>
      </top>
      <bottom style="thin">
        <color indexed="64"/>
      </bottom>
      <diagonal/>
    </border>
    <border>
      <left/>
      <right/>
      <top/>
      <bottom style="thin">
        <color indexed="64"/>
      </bottom>
      <diagonal/>
    </border>
    <border>
      <left style="thin">
        <color indexed="64"/>
      </left>
      <right style="thin">
        <color indexed="64"/>
      </right>
      <top style="thin">
        <color theme="4" tint="0.59996337778862885"/>
      </top>
      <bottom/>
      <diagonal/>
    </border>
    <border>
      <left style="thin">
        <color indexed="64"/>
      </left>
      <right style="thin">
        <color indexed="64"/>
      </right>
      <top style="thin">
        <color indexed="64"/>
      </top>
      <bottom style="thin">
        <color theme="4"/>
      </bottom>
      <diagonal/>
    </border>
    <border>
      <left style="thin">
        <color indexed="64"/>
      </left>
      <right style="thin">
        <color indexed="64"/>
      </right>
      <top style="thin">
        <color theme="4"/>
      </top>
      <bottom style="thin">
        <color theme="4"/>
      </bottom>
      <diagonal/>
    </border>
    <border>
      <left style="thin">
        <color indexed="64"/>
      </left>
      <right style="thin">
        <color indexed="64"/>
      </right>
      <top style="thin">
        <color theme="4"/>
      </top>
      <bottom/>
      <diagonal/>
    </border>
    <border>
      <left style="thin">
        <color indexed="64"/>
      </left>
      <right style="thin">
        <color indexed="64"/>
      </right>
      <top/>
      <bottom style="thin">
        <color theme="4"/>
      </bottom>
      <diagonal/>
    </border>
    <border>
      <left style="thin">
        <color indexed="64"/>
      </left>
      <right/>
      <top style="thin">
        <color theme="4"/>
      </top>
      <bottom style="thin">
        <color theme="4"/>
      </bottom>
      <diagonal/>
    </border>
    <border>
      <left/>
      <right/>
      <top style="thin">
        <color theme="4"/>
      </top>
      <bottom style="thin">
        <color theme="4"/>
      </bottom>
      <diagonal/>
    </border>
    <border>
      <left/>
      <right style="thin">
        <color indexed="64"/>
      </right>
      <top style="thin">
        <color theme="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bottom style="thin">
        <color theme="4"/>
      </bottom>
      <diagonal/>
    </border>
    <border>
      <left/>
      <right style="thin">
        <color indexed="64"/>
      </right>
      <top/>
      <bottom style="thin">
        <color theme="4"/>
      </bottom>
      <diagonal/>
    </border>
    <border>
      <left/>
      <right/>
      <top/>
      <bottom style="thin">
        <color theme="4"/>
      </bottom>
      <diagonal/>
    </border>
    <border>
      <left/>
      <right/>
      <top style="thin">
        <color indexed="64"/>
      </top>
      <bottom/>
      <diagonal/>
    </border>
    <border>
      <left style="thin">
        <color indexed="6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indexed="64"/>
      </top>
      <bottom style="thin">
        <color theme="4" tint="0.39994506668294322"/>
      </bottom>
      <diagonal/>
    </border>
    <border>
      <left style="thin">
        <color indexed="64"/>
      </left>
      <right/>
      <top style="thin">
        <color theme="4" tint="0.39994506668294322"/>
      </top>
      <bottom style="thin">
        <color theme="4" tint="0.39994506668294322"/>
      </bottom>
      <diagonal/>
    </border>
    <border>
      <left style="thin">
        <color indexed="64"/>
      </left>
      <right/>
      <top style="thin">
        <color theme="4" tint="0.39994506668294322"/>
      </top>
      <bottom style="thin">
        <color indexed="64"/>
      </bottom>
      <diagonal/>
    </border>
    <border>
      <left style="thin">
        <color indexed="64"/>
      </left>
      <right/>
      <top style="thin">
        <color indexed="64"/>
      </top>
      <bottom style="thin">
        <color theme="4" tint="-0.24994659260841701"/>
      </bottom>
      <diagonal/>
    </border>
    <border>
      <left style="thin">
        <color indexed="64"/>
      </left>
      <right/>
      <top style="thin">
        <color theme="4" tint="-0.24994659260841701"/>
      </top>
      <bottom style="thin">
        <color theme="4" tint="-0.24994659260841701"/>
      </bottom>
      <diagonal/>
    </border>
    <border>
      <left style="thin">
        <color indexed="64"/>
      </left>
      <right/>
      <top style="thin">
        <color theme="4" tint="-0.24994659260841701"/>
      </top>
      <bottom style="thin">
        <color indexed="64"/>
      </bottom>
      <diagonal/>
    </border>
    <border>
      <left/>
      <right/>
      <top/>
      <bottom style="thin">
        <color theme="4" tint="-0.24994659260841701"/>
      </bottom>
      <diagonal/>
    </border>
    <border>
      <left/>
      <right style="thin">
        <color indexed="64"/>
      </right>
      <top style="thin">
        <color indexed="64"/>
      </top>
      <bottom style="thin">
        <color theme="4" tint="-0.24994659260841701"/>
      </bottom>
      <diagonal/>
    </border>
    <border>
      <left style="thin">
        <color indexed="64"/>
      </left>
      <right style="thin">
        <color indexed="64"/>
      </right>
      <top/>
      <bottom style="thin">
        <color theme="4" tint="0.59996337778862885"/>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4" tint="0.59996337778862885"/>
      </top>
      <bottom style="thin">
        <color theme="4" tint="0.39997558519241921"/>
      </bottom>
      <diagonal/>
    </border>
    <border>
      <left style="thin">
        <color indexed="64"/>
      </left>
      <right style="thin">
        <color indexed="64"/>
      </right>
      <top style="thin">
        <color indexed="64"/>
      </top>
      <bottom style="thin">
        <color theme="4" tint="0.39997558519241921"/>
      </bottom>
      <diagonal/>
    </border>
  </borders>
  <cellStyleXfs count="6">
    <xf numFmtId="0" fontId="0" fillId="0" borderId="0"/>
    <xf numFmtId="0" fontId="2" fillId="0" borderId="0" applyNumberForma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xf numFmtId="0" fontId="20" fillId="0" borderId="0" applyNumberFormat="0" applyFill="0" applyBorder="0">
      <alignment vertical="center"/>
    </xf>
  </cellStyleXfs>
  <cellXfs count="570">
    <xf numFmtId="0" fontId="0" fillId="0" borderId="0" xfId="0"/>
    <xf numFmtId="0" fontId="0" fillId="5" borderId="4" xfId="0" applyFill="1" applyBorder="1"/>
    <xf numFmtId="0" fontId="0" fillId="0" borderId="11" xfId="0" applyBorder="1" applyAlignment="1">
      <alignment horizontal="center"/>
    </xf>
    <xf numFmtId="0" fontId="0" fillId="0" borderId="12" xfId="0" applyBorder="1" applyAlignment="1">
      <alignment horizontal="center"/>
    </xf>
    <xf numFmtId="0" fontId="0" fillId="5" borderId="4" xfId="0" applyFill="1" applyBorder="1" applyProtection="1">
      <protection hidden="1"/>
    </xf>
    <xf numFmtId="0" fontId="0" fillId="0" borderId="0" xfId="0" applyAlignment="1">
      <alignment horizontal="left"/>
    </xf>
    <xf numFmtId="0" fontId="3" fillId="0" borderId="0" xfId="0" applyFont="1"/>
    <xf numFmtId="0" fontId="0" fillId="0" borderId="0" xfId="0" applyAlignment="1"/>
    <xf numFmtId="0" fontId="4" fillId="0" borderId="0" xfId="0" applyFont="1"/>
    <xf numFmtId="49" fontId="3" fillId="7" borderId="4" xfId="0" applyNumberFormat="1" applyFont="1" applyFill="1" applyBorder="1" applyAlignment="1">
      <alignment horizontal="center" vertical="center"/>
    </xf>
    <xf numFmtId="0" fontId="0" fillId="0" borderId="4" xfId="0" applyBorder="1" applyAlignment="1" applyProtection="1">
      <alignment horizontal="right"/>
      <protection locked="0"/>
    </xf>
    <xf numFmtId="0" fontId="0" fillId="0" borderId="0" xfId="0" applyAlignment="1">
      <alignment horizontal="right"/>
    </xf>
    <xf numFmtId="0" fontId="0" fillId="0" borderId="11" xfId="0" applyBorder="1" applyAlignment="1">
      <alignment horizontal="center"/>
    </xf>
    <xf numFmtId="0" fontId="0" fillId="0" borderId="12" xfId="0" applyBorder="1" applyAlignment="1">
      <alignment horizontal="center"/>
    </xf>
    <xf numFmtId="0" fontId="0" fillId="0" borderId="9" xfId="0" applyBorder="1" applyAlignment="1">
      <alignment horizontal="center"/>
    </xf>
    <xf numFmtId="0" fontId="0" fillId="0" borderId="17" xfId="0" applyBorder="1" applyAlignment="1">
      <alignment horizontal="center"/>
    </xf>
    <xf numFmtId="164" fontId="0" fillId="0" borderId="4" xfId="0" applyNumberFormat="1" applyBorder="1" applyAlignment="1" applyProtection="1">
      <alignment horizontal="right"/>
      <protection locked="0"/>
    </xf>
    <xf numFmtId="165" fontId="0" fillId="5" borderId="4" xfId="0" applyNumberFormat="1" applyFill="1" applyBorder="1" applyAlignment="1" applyProtection="1">
      <alignment horizontal="right"/>
    </xf>
    <xf numFmtId="0" fontId="0" fillId="0" borderId="0" xfId="0" applyProtection="1"/>
    <xf numFmtId="0" fontId="0" fillId="0" borderId="15" xfId="0" applyBorder="1" applyAlignment="1" applyProtection="1">
      <alignment horizontal="left" vertical="center" indent="2"/>
    </xf>
    <xf numFmtId="0" fontId="0" fillId="0" borderId="15" xfId="0" applyBorder="1" applyAlignment="1" applyProtection="1">
      <alignment horizontal="left" vertical="center" wrapText="1" indent="2"/>
    </xf>
    <xf numFmtId="0" fontId="0" fillId="6" borderId="0" xfId="0" applyFill="1" applyBorder="1"/>
    <xf numFmtId="0" fontId="0" fillId="6" borderId="0" xfId="0" applyFill="1" applyBorder="1" applyProtection="1"/>
    <xf numFmtId="0" fontId="5" fillId="6" borderId="0" xfId="0" applyFont="1" applyFill="1" applyBorder="1" applyAlignment="1" applyProtection="1">
      <alignment horizontal="center" vertical="center"/>
    </xf>
    <xf numFmtId="0" fontId="0" fillId="6" borderId="0" xfId="0" applyFill="1" applyBorder="1" applyAlignment="1" applyProtection="1">
      <alignment horizontal="center" vertical="center"/>
    </xf>
    <xf numFmtId="0" fontId="0" fillId="6" borderId="0" xfId="0" applyFill="1" applyBorder="1" applyAlignment="1" applyProtection="1">
      <alignment horizontal="left" vertical="center"/>
    </xf>
    <xf numFmtId="0" fontId="0" fillId="6" borderId="0" xfId="0" applyFill="1" applyBorder="1" applyAlignment="1" applyProtection="1">
      <alignment horizontal="center" vertical="center"/>
      <protection locked="0"/>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0" fontId="3" fillId="7" borderId="12" xfId="0" applyFont="1" applyFill="1" applyBorder="1" applyAlignment="1">
      <alignment vertical="center" wrapText="1"/>
    </xf>
    <xf numFmtId="0" fontId="3" fillId="7" borderId="13" xfId="0" applyFont="1" applyFill="1" applyBorder="1" applyAlignment="1">
      <alignment vertical="center" wrapText="1"/>
    </xf>
    <xf numFmtId="0" fontId="0"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2" fontId="0" fillId="5" borderId="4" xfId="0" applyNumberFormat="1" applyFill="1" applyBorder="1"/>
    <xf numFmtId="165" fontId="0" fillId="5" borderId="4" xfId="0" applyNumberFormat="1" applyFill="1" applyBorder="1"/>
    <xf numFmtId="0" fontId="2" fillId="2" borderId="12" xfId="1" applyFill="1" applyBorder="1" applyAlignment="1"/>
    <xf numFmtId="0" fontId="8" fillId="2" borderId="11" xfId="1" applyFont="1" applyFill="1" applyBorder="1" applyAlignment="1">
      <alignment horizont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0"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0" borderId="11" xfId="0" applyBorder="1" applyAlignment="1"/>
    <xf numFmtId="0" fontId="0" fillId="0" borderId="12" xfId="0" applyBorder="1" applyAlignment="1"/>
    <xf numFmtId="0" fontId="0" fillId="0" borderId="13" xfId="0" applyBorder="1" applyAlignment="1"/>
    <xf numFmtId="0" fontId="0" fillId="0" borderId="11" xfId="0" applyBorder="1"/>
    <xf numFmtId="164" fontId="0" fillId="9" borderId="4" xfId="0" applyNumberFormat="1" applyFill="1" applyBorder="1" applyAlignment="1" applyProtection="1">
      <alignment horizontal="right"/>
    </xf>
    <xf numFmtId="164" fontId="0" fillId="8" borderId="4" xfId="0" applyNumberFormat="1" applyFill="1" applyBorder="1" applyAlignment="1" applyProtection="1">
      <alignment horizontal="right"/>
      <protection locked="0"/>
    </xf>
    <xf numFmtId="164" fontId="0" fillId="5" borderId="4" xfId="0" applyNumberFormat="1" applyFill="1" applyBorder="1" applyAlignment="1" applyProtection="1">
      <alignment horizontal="right"/>
    </xf>
    <xf numFmtId="0" fontId="0" fillId="7" borderId="12" xfId="0" applyFill="1" applyBorder="1" applyAlignment="1"/>
    <xf numFmtId="0" fontId="0" fillId="7" borderId="13" xfId="0" applyFill="1" applyBorder="1" applyAlignment="1"/>
    <xf numFmtId="165" fontId="0" fillId="9" borderId="4" xfId="0" applyNumberFormat="1" applyFill="1" applyBorder="1" applyAlignment="1" applyProtection="1">
      <alignment horizontal="right"/>
    </xf>
    <xf numFmtId="0" fontId="3" fillId="7" borderId="11" xfId="0" applyFont="1" applyFill="1" applyBorder="1" applyAlignment="1">
      <alignment horizontal="left" vertical="center" wrapText="1" indent="1"/>
    </xf>
    <xf numFmtId="1" fontId="0" fillId="5" borderId="4" xfId="0" applyNumberFormat="1" applyFill="1" applyBorder="1"/>
    <xf numFmtId="0" fontId="0" fillId="0" borderId="4" xfId="0" applyBorder="1"/>
    <xf numFmtId="0" fontId="0" fillId="0" borderId="12" xfId="0" applyBorder="1"/>
    <xf numFmtId="0" fontId="0" fillId="0" borderId="4" xfId="0" applyBorder="1" applyAlignment="1">
      <alignment wrapText="1"/>
    </xf>
    <xf numFmtId="0" fontId="10" fillId="0" borderId="4" xfId="0" applyFont="1" applyBorder="1"/>
    <xf numFmtId="0" fontId="0" fillId="4" borderId="4" xfId="0" applyFont="1" applyFill="1" applyBorder="1" applyAlignment="1">
      <alignment horizontal="center" vertical="center" wrapText="1"/>
    </xf>
    <xf numFmtId="0" fontId="2" fillId="2" borderId="11" xfId="1" applyFill="1" applyBorder="1" applyAlignment="1"/>
    <xf numFmtId="0" fontId="2" fillId="2" borderId="12" xfId="1" applyFill="1" applyBorder="1" applyAlignment="1">
      <alignment horizontal="right" vertical="center"/>
    </xf>
    <xf numFmtId="0" fontId="7" fillId="7" borderId="11" xfId="0" applyFont="1" applyFill="1" applyBorder="1" applyAlignment="1" applyProtection="1">
      <alignment horizontal="center" vertical="center" wrapText="1"/>
    </xf>
    <xf numFmtId="0" fontId="2" fillId="2" borderId="13" xfId="1" applyFill="1" applyBorder="1" applyAlignment="1">
      <alignment horizontal="right" vertical="center"/>
    </xf>
    <xf numFmtId="0" fontId="0" fillId="0" borderId="0" xfId="0" applyFont="1"/>
    <xf numFmtId="1" fontId="0" fillId="5" borderId="4" xfId="0" applyNumberFormat="1" applyFill="1" applyBorder="1" applyProtection="1">
      <protection hidden="1"/>
    </xf>
    <xf numFmtId="0" fontId="0" fillId="4" borderId="4" xfId="0" applyFill="1" applyBorder="1" applyAlignment="1">
      <alignment horizontal="center" vertical="center" wrapText="1"/>
    </xf>
    <xf numFmtId="0" fontId="0" fillId="0" borderId="4" xfId="0" applyBorder="1" applyAlignment="1">
      <alignment horizontal="center"/>
    </xf>
    <xf numFmtId="2" fontId="0" fillId="0" borderId="0" xfId="0" applyNumberFormat="1"/>
    <xf numFmtId="2" fontId="0" fillId="4" borderId="4" xfId="0" applyNumberFormat="1" applyFont="1" applyFill="1" applyBorder="1" applyAlignment="1">
      <alignment horizontal="center" vertical="center" wrapText="1"/>
    </xf>
    <xf numFmtId="0" fontId="10" fillId="0" borderId="4" xfId="0" applyFont="1" applyBorder="1" applyAlignment="1">
      <alignment horizontal="right" wrapText="1"/>
    </xf>
    <xf numFmtId="0" fontId="2" fillId="2" borderId="13" xfId="1" applyFill="1" applyBorder="1" applyAlignment="1">
      <alignment horizontal="right"/>
    </xf>
    <xf numFmtId="0" fontId="3" fillId="7" borderId="11" xfId="0" applyFont="1" applyFill="1" applyBorder="1" applyAlignment="1">
      <alignment horizontal="left" vertical="center" indent="1"/>
    </xf>
    <xf numFmtId="49" fontId="3" fillId="7" borderId="11" xfId="0" applyNumberFormat="1" applyFont="1" applyFill="1" applyBorder="1" applyAlignment="1">
      <alignment horizontal="left" vertical="center" indent="1"/>
    </xf>
    <xf numFmtId="0" fontId="3" fillId="7" borderId="12" xfId="0" applyFont="1" applyFill="1" applyBorder="1" applyAlignment="1">
      <alignment horizontal="left" vertical="center" indent="1"/>
    </xf>
    <xf numFmtId="0" fontId="1" fillId="0" borderId="4" xfId="0" applyFont="1" applyBorder="1" applyAlignment="1">
      <alignment horizontal="left" wrapText="1" indent="2"/>
    </xf>
    <xf numFmtId="0" fontId="0" fillId="0" borderId="4" xfId="0" applyBorder="1" applyProtection="1">
      <protection locked="0"/>
    </xf>
    <xf numFmtId="0" fontId="0" fillId="0" borderId="0" xfId="0" applyAlignment="1">
      <alignment horizontal="center"/>
    </xf>
    <xf numFmtId="0" fontId="0" fillId="0" borderId="4" xfId="0" applyBorder="1" applyAlignment="1" applyProtection="1">
      <alignment horizontal="left"/>
      <protection locked="0"/>
    </xf>
    <xf numFmtId="164" fontId="0" fillId="5" borderId="4" xfId="0" applyNumberFormat="1" applyFill="1" applyBorder="1" applyProtection="1">
      <protection hidden="1"/>
    </xf>
    <xf numFmtId="166" fontId="0" fillId="5" borderId="4" xfId="0" applyNumberFormat="1" applyFill="1" applyBorder="1" applyProtection="1">
      <protection hidden="1"/>
    </xf>
    <xf numFmtId="164" fontId="1" fillId="5" borderId="4" xfId="0" applyNumberFormat="1" applyFont="1" applyFill="1" applyBorder="1" applyProtection="1">
      <protection hidden="1"/>
    </xf>
    <xf numFmtId="0" fontId="3" fillId="7" borderId="11" xfId="0" applyFont="1" applyFill="1" applyBorder="1" applyAlignment="1">
      <alignment horizontal="left" vertical="center" wrapText="1" indent="1"/>
    </xf>
    <xf numFmtId="0" fontId="3" fillId="7" borderId="12" xfId="0" applyFont="1" applyFill="1" applyBorder="1" applyAlignment="1">
      <alignment horizontal="left" vertical="center" wrapText="1" indent="1"/>
    </xf>
    <xf numFmtId="0" fontId="2" fillId="2" borderId="13" xfId="1" applyFill="1" applyBorder="1" applyAlignment="1">
      <alignment horizontal="right"/>
    </xf>
    <xf numFmtId="0" fontId="0" fillId="0" borderId="0" xfId="0" applyAlignment="1">
      <alignment horizontal="center" vertical="center"/>
    </xf>
    <xf numFmtId="0" fontId="0" fillId="0" borderId="4" xfId="0" applyBorder="1" applyAlignment="1" applyProtection="1">
      <alignment horizontal="center" vertical="center"/>
      <protection locked="0"/>
    </xf>
    <xf numFmtId="0" fontId="3" fillId="7" borderId="11" xfId="0" applyFont="1" applyFill="1" applyBorder="1" applyAlignment="1">
      <alignment vertical="center"/>
    </xf>
    <xf numFmtId="0" fontId="3" fillId="7" borderId="4" xfId="0" applyFont="1" applyFill="1" applyBorder="1" applyAlignment="1">
      <alignment horizontal="center" vertical="top"/>
    </xf>
    <xf numFmtId="0" fontId="0" fillId="0" borderId="9" xfId="0" applyBorder="1"/>
    <xf numFmtId="0" fontId="0" fillId="0" borderId="4" xfId="0" applyBorder="1" applyAlignment="1">
      <alignment horizontal="right"/>
    </xf>
    <xf numFmtId="0" fontId="0" fillId="12" borderId="17" xfId="0" applyFill="1" applyBorder="1"/>
    <xf numFmtId="49" fontId="3" fillId="7" borderId="12" xfId="0" applyNumberFormat="1" applyFont="1" applyFill="1" applyBorder="1" applyAlignment="1">
      <alignment horizontal="left" vertical="center" indent="1"/>
    </xf>
    <xf numFmtId="0" fontId="0" fillId="0" borderId="11" xfId="0" applyBorder="1" applyAlignment="1" applyProtection="1"/>
    <xf numFmtId="0" fontId="0" fillId="0" borderId="12" xfId="0" applyBorder="1" applyAlignment="1" applyProtection="1"/>
    <xf numFmtId="0" fontId="0" fillId="0" borderId="13" xfId="0" applyBorder="1" applyAlignment="1" applyProtection="1"/>
    <xf numFmtId="0" fontId="0" fillId="0" borderId="9" xfId="0" applyBorder="1" applyProtection="1">
      <protection hidden="1"/>
    </xf>
    <xf numFmtId="0" fontId="0" fillId="0" borderId="12" xfId="0" applyBorder="1" applyAlignment="1" applyProtection="1">
      <protection hidden="1"/>
    </xf>
    <xf numFmtId="0" fontId="0" fillId="0" borderId="13" xfId="0" applyBorder="1" applyAlignment="1" applyProtection="1">
      <protection hidden="1"/>
    </xf>
    <xf numFmtId="165" fontId="0" fillId="5" borderId="4" xfId="0" applyNumberFormat="1" applyFill="1" applyBorder="1" applyAlignment="1" applyProtection="1">
      <alignment horizontal="right"/>
      <protection locked="0"/>
    </xf>
    <xf numFmtId="1" fontId="0" fillId="0" borderId="4" xfId="0" applyNumberFormat="1" applyBorder="1" applyProtection="1">
      <protection locked="0"/>
    </xf>
    <xf numFmtId="2" fontId="0" fillId="0" borderId="4" xfId="0" applyNumberFormat="1" applyBorder="1" applyProtection="1">
      <protection locked="0"/>
    </xf>
    <xf numFmtId="0" fontId="0" fillId="6" borderId="0" xfId="0" applyFill="1"/>
    <xf numFmtId="0" fontId="0" fillId="6" borderId="0" xfId="0" applyFill="1" applyProtection="1"/>
    <xf numFmtId="0" fontId="3" fillId="7" borderId="11" xfId="0" applyFont="1" applyFill="1" applyBorder="1" applyAlignment="1">
      <alignment horizontal="left" vertical="center" wrapText="1" indent="1"/>
    </xf>
    <xf numFmtId="4" fontId="0" fillId="7" borderId="13" xfId="0" applyNumberFormat="1" applyFill="1" applyBorder="1"/>
    <xf numFmtId="0" fontId="0" fillId="0" borderId="4" xfId="0" applyBorder="1" applyAlignment="1">
      <alignment horizontal="center" vertical="center"/>
    </xf>
    <xf numFmtId="0" fontId="0" fillId="0" borderId="18" xfId="0" applyBorder="1" applyAlignment="1" applyProtection="1">
      <alignment horizontal="center" vertical="center"/>
    </xf>
    <xf numFmtId="49" fontId="1" fillId="0" borderId="20" xfId="0" applyNumberFormat="1" applyFont="1" applyBorder="1" applyAlignment="1">
      <alignment horizontal="center" vertical="center"/>
    </xf>
    <xf numFmtId="49" fontId="0" fillId="0" borderId="20" xfId="0" applyNumberFormat="1" applyBorder="1" applyAlignment="1">
      <alignment horizontal="center" vertical="center"/>
    </xf>
    <xf numFmtId="0" fontId="0" fillId="0" borderId="20" xfId="0" applyBorder="1" applyAlignment="1">
      <alignment horizontal="center" vertical="center"/>
    </xf>
    <xf numFmtId="0" fontId="0" fillId="11" borderId="20" xfId="0" applyFill="1" applyBorder="1" applyAlignment="1" applyProtection="1">
      <alignment horizontal="right" vertical="center"/>
      <protection hidden="1"/>
    </xf>
    <xf numFmtId="0" fontId="0" fillId="11" borderId="20" xfId="0" applyFill="1" applyBorder="1" applyProtection="1">
      <protection hidden="1"/>
    </xf>
    <xf numFmtId="49" fontId="0" fillId="0" borderId="21" xfId="0" applyNumberFormat="1" applyBorder="1" applyAlignment="1">
      <alignment horizontal="center" vertical="center"/>
    </xf>
    <xf numFmtId="49" fontId="1" fillId="0" borderId="22" xfId="0" applyNumberFormat="1" applyFont="1" applyBorder="1" applyAlignment="1">
      <alignment horizontal="center" vertical="center"/>
    </xf>
    <xf numFmtId="0" fontId="0" fillId="11" borderId="22" xfId="0" applyFill="1" applyBorder="1" applyAlignment="1" applyProtection="1">
      <alignment horizontal="right" vertical="center"/>
      <protection hidden="1"/>
    </xf>
    <xf numFmtId="0" fontId="0" fillId="0" borderId="21" xfId="0" applyBorder="1" applyAlignment="1">
      <alignment horizontal="center" vertical="center"/>
    </xf>
    <xf numFmtId="0" fontId="0" fillId="11" borderId="21" xfId="0" applyFill="1" applyBorder="1" applyAlignment="1" applyProtection="1">
      <alignment horizontal="right" vertical="center"/>
      <protection hidden="1"/>
    </xf>
    <xf numFmtId="49" fontId="3" fillId="7" borderId="20" xfId="0" applyNumberFormat="1" applyFont="1" applyFill="1" applyBorder="1" applyAlignment="1">
      <alignment horizontal="center" vertical="center"/>
    </xf>
    <xf numFmtId="49" fontId="1" fillId="0" borderId="20" xfId="0" applyNumberFormat="1" applyFont="1" applyBorder="1"/>
    <xf numFmtId="49" fontId="3" fillId="7" borderId="1" xfId="0" applyNumberFormat="1" applyFont="1" applyFill="1" applyBorder="1" applyAlignment="1">
      <alignment horizontal="center" vertical="center"/>
    </xf>
    <xf numFmtId="49" fontId="1" fillId="0" borderId="19" xfId="0" applyNumberFormat="1" applyFont="1" applyBorder="1" applyAlignment="1">
      <alignment horizontal="center" vertical="center"/>
    </xf>
    <xf numFmtId="0" fontId="1" fillId="3" borderId="26" xfId="0" applyFont="1" applyFill="1" applyBorder="1" applyAlignment="1">
      <alignment vertical="center"/>
    </xf>
    <xf numFmtId="2" fontId="0" fillId="0" borderId="0" xfId="2" applyNumberFormat="1" applyFont="1"/>
    <xf numFmtId="2" fontId="1" fillId="3" borderId="26" xfId="2" applyNumberFormat="1" applyFont="1" applyFill="1" applyBorder="1" applyAlignment="1">
      <alignment vertical="center"/>
    </xf>
    <xf numFmtId="2" fontId="1" fillId="3" borderId="12" xfId="2" applyNumberFormat="1" applyFont="1" applyFill="1" applyBorder="1" applyAlignment="1">
      <alignment vertical="center"/>
    </xf>
    <xf numFmtId="0" fontId="8" fillId="2" borderId="11" xfId="1" applyFont="1" applyFill="1" applyBorder="1" applyAlignment="1" applyProtection="1">
      <alignment horizontal="center"/>
    </xf>
    <xf numFmtId="0" fontId="2" fillId="2" borderId="11" xfId="1" applyFill="1" applyBorder="1" applyAlignment="1">
      <alignment horizontal="right" vertical="center"/>
    </xf>
    <xf numFmtId="0" fontId="11" fillId="2" borderId="11" xfId="1" applyFont="1" applyFill="1" applyBorder="1" applyAlignment="1">
      <alignment horizontal="center" vertical="center"/>
    </xf>
    <xf numFmtId="0" fontId="2" fillId="2" borderId="11" xfId="1" applyFill="1" applyBorder="1" applyAlignment="1" applyProtection="1"/>
    <xf numFmtId="165" fontId="0" fillId="2" borderId="4" xfId="0" applyNumberFormat="1" applyFill="1" applyBorder="1" applyAlignment="1" applyProtection="1">
      <alignment horizontal="right"/>
    </xf>
    <xf numFmtId="0" fontId="1" fillId="6" borderId="23" xfId="0" applyFont="1" applyFill="1" applyBorder="1" applyAlignment="1">
      <alignment wrapText="1"/>
    </xf>
    <xf numFmtId="164" fontId="0" fillId="8" borderId="20" xfId="0" applyNumberFormat="1" applyFill="1" applyBorder="1" applyAlignment="1" applyProtection="1">
      <alignment horizontal="right"/>
      <protection locked="0"/>
    </xf>
    <xf numFmtId="164" fontId="0" fillId="11" borderId="20" xfId="0" applyNumberFormat="1" applyFill="1" applyBorder="1" applyProtection="1">
      <protection hidden="1"/>
    </xf>
    <xf numFmtId="165" fontId="0" fillId="11" borderId="20" xfId="0" applyNumberFormat="1" applyFill="1" applyBorder="1" applyProtection="1">
      <protection hidden="1"/>
    </xf>
    <xf numFmtId="164" fontId="0" fillId="11" borderId="21" xfId="0" applyNumberFormat="1" applyFill="1" applyBorder="1" applyProtection="1">
      <protection hidden="1"/>
    </xf>
    <xf numFmtId="165" fontId="0" fillId="11" borderId="21" xfId="0" applyNumberFormat="1" applyFill="1" applyBorder="1" applyProtection="1">
      <protection hidden="1"/>
    </xf>
    <xf numFmtId="165" fontId="0" fillId="9" borderId="4" xfId="0" applyNumberFormat="1" applyFill="1" applyBorder="1" applyProtection="1">
      <protection hidden="1"/>
    </xf>
    <xf numFmtId="165" fontId="0" fillId="11" borderId="4" xfId="0" applyNumberFormat="1" applyFill="1" applyBorder="1" applyProtection="1">
      <protection hidden="1"/>
    </xf>
    <xf numFmtId="165" fontId="0" fillId="11" borderId="22" xfId="0" applyNumberFormat="1" applyFill="1" applyBorder="1" applyProtection="1">
      <protection hidden="1"/>
    </xf>
    <xf numFmtId="2" fontId="0" fillId="4" borderId="4" xfId="0" applyNumberFormat="1" applyFont="1" applyFill="1" applyBorder="1" applyAlignment="1">
      <alignment horizontal="center" vertical="center" wrapText="1"/>
    </xf>
    <xf numFmtId="2" fontId="1" fillId="3" borderId="26" xfId="0" applyNumberFormat="1" applyFont="1" applyFill="1" applyBorder="1" applyAlignment="1">
      <alignment vertical="center"/>
    </xf>
    <xf numFmtId="2" fontId="0" fillId="5" borderId="4" xfId="0" applyNumberFormat="1" applyFill="1" applyBorder="1" applyProtection="1">
      <protection hidden="1"/>
    </xf>
    <xf numFmtId="2" fontId="1" fillId="3" borderId="12" xfId="0" applyNumberFormat="1" applyFont="1" applyFill="1" applyBorder="1" applyAlignment="1">
      <alignment vertical="center"/>
    </xf>
    <xf numFmtId="1" fontId="0" fillId="0" borderId="0" xfId="0" applyNumberFormat="1"/>
    <xf numFmtId="1" fontId="0" fillId="4" borderId="4" xfId="0" applyNumberFormat="1" applyFont="1" applyFill="1" applyBorder="1" applyAlignment="1">
      <alignment horizontal="center" vertical="center" wrapText="1"/>
    </xf>
    <xf numFmtId="1" fontId="1" fillId="3" borderId="26" xfId="0" applyNumberFormat="1" applyFont="1" applyFill="1" applyBorder="1" applyAlignment="1">
      <alignment vertical="center"/>
    </xf>
    <xf numFmtId="1" fontId="1" fillId="3" borderId="12" xfId="0" applyNumberFormat="1" applyFont="1" applyFill="1" applyBorder="1" applyAlignment="1">
      <alignment vertical="center"/>
    </xf>
    <xf numFmtId="43" fontId="0" fillId="0" borderId="4" xfId="2" applyFont="1" applyBorder="1" applyProtection="1">
      <protection locked="0"/>
    </xf>
    <xf numFmtId="0" fontId="0" fillId="6" borderId="20" xfId="0" applyFill="1" applyBorder="1" applyAlignment="1"/>
    <xf numFmtId="165" fontId="0" fillId="11" borderId="20" xfId="0" applyNumberFormat="1" applyFill="1" applyBorder="1" applyAlignment="1">
      <alignment horizontal="right"/>
    </xf>
    <xf numFmtId="1" fontId="0" fillId="5" borderId="20" xfId="0" applyNumberFormat="1" applyFill="1" applyBorder="1" applyAlignment="1" applyProtection="1">
      <alignment horizontal="right"/>
      <protection hidden="1"/>
    </xf>
    <xf numFmtId="2" fontId="1" fillId="5" borderId="20" xfId="0" applyNumberFormat="1" applyFont="1" applyFill="1" applyBorder="1" applyAlignment="1" applyProtection="1">
      <alignment horizontal="right"/>
      <protection hidden="1"/>
    </xf>
    <xf numFmtId="1" fontId="1" fillId="5" borderId="20" xfId="0" applyNumberFormat="1" applyFont="1" applyFill="1" applyBorder="1" applyAlignment="1" applyProtection="1">
      <alignment horizontal="right"/>
      <protection hidden="1"/>
    </xf>
    <xf numFmtId="165" fontId="0" fillId="9" borderId="20" xfId="0" applyNumberFormat="1" applyFill="1" applyBorder="1" applyAlignment="1">
      <alignment horizontal="right"/>
    </xf>
    <xf numFmtId="2" fontId="0" fillId="5" borderId="20" xfId="0" applyNumberFormat="1" applyFill="1" applyBorder="1" applyAlignment="1" applyProtection="1">
      <alignment horizontal="right"/>
      <protection hidden="1"/>
    </xf>
    <xf numFmtId="43" fontId="0" fillId="12" borderId="20" xfId="2" applyFont="1" applyFill="1" applyBorder="1" applyAlignment="1" applyProtection="1">
      <alignment horizontal="right"/>
      <protection hidden="1"/>
    </xf>
    <xf numFmtId="0" fontId="0" fillId="0" borderId="22" xfId="0" applyBorder="1"/>
    <xf numFmtId="0" fontId="0" fillId="11" borderId="4" xfId="0" applyFill="1" applyBorder="1" applyProtection="1">
      <protection hidden="1"/>
    </xf>
    <xf numFmtId="2" fontId="0" fillId="11" borderId="4" xfId="0" applyNumberFormat="1" applyFill="1" applyBorder="1" applyProtection="1">
      <protection hidden="1"/>
    </xf>
    <xf numFmtId="1" fontId="0" fillId="11" borderId="4" xfId="0" applyNumberFormat="1" applyFill="1" applyBorder="1" applyProtection="1">
      <protection hidden="1"/>
    </xf>
    <xf numFmtId="165" fontId="0" fillId="9" borderId="4" xfId="0" applyNumberFormat="1" applyFill="1" applyBorder="1"/>
    <xf numFmtId="49" fontId="1" fillId="0" borderId="5" xfId="0" applyNumberFormat="1" applyFont="1" applyBorder="1" applyAlignment="1">
      <alignment horizontal="center" vertical="center"/>
    </xf>
    <xf numFmtId="0" fontId="1" fillId="3" borderId="32" xfId="0" applyFont="1" applyFill="1" applyBorder="1" applyAlignment="1">
      <alignment vertical="center"/>
    </xf>
    <xf numFmtId="2" fontId="1" fillId="3" borderId="32" xfId="2" applyNumberFormat="1" applyFont="1" applyFill="1" applyBorder="1" applyAlignment="1">
      <alignment vertical="center"/>
    </xf>
    <xf numFmtId="2" fontId="1" fillId="3" borderId="32" xfId="0" applyNumberFormat="1" applyFont="1" applyFill="1" applyBorder="1" applyAlignment="1">
      <alignment vertical="center"/>
    </xf>
    <xf numFmtId="0" fontId="1" fillId="3" borderId="31" xfId="0" applyFont="1" applyFill="1" applyBorder="1" applyAlignment="1">
      <alignment vertical="center"/>
    </xf>
    <xf numFmtId="0" fontId="0" fillId="6" borderId="21" xfId="0" applyFill="1" applyBorder="1" applyAlignment="1"/>
    <xf numFmtId="0" fontId="1" fillId="6" borderId="30" xfId="0" applyFont="1" applyFill="1" applyBorder="1" applyAlignment="1">
      <alignment wrapText="1"/>
    </xf>
    <xf numFmtId="0" fontId="0" fillId="5" borderId="4" xfId="0" applyFill="1" applyBorder="1" applyAlignment="1" applyProtection="1">
      <protection hidden="1"/>
    </xf>
    <xf numFmtId="2" fontId="0" fillId="5" borderId="4" xfId="0" applyNumberFormat="1" applyFill="1" applyBorder="1" applyAlignment="1" applyProtection="1">
      <protection hidden="1"/>
    </xf>
    <xf numFmtId="165" fontId="0" fillId="9" borderId="4" xfId="0" applyNumberFormat="1" applyFill="1" applyBorder="1" applyAlignment="1"/>
    <xf numFmtId="0" fontId="2" fillId="2" borderId="11" xfId="1" applyFill="1" applyBorder="1" applyAlignment="1">
      <alignment horizontal="right"/>
    </xf>
    <xf numFmtId="165" fontId="0" fillId="11" borderId="20" xfId="2" applyNumberFormat="1" applyFont="1" applyFill="1" applyBorder="1" applyProtection="1">
      <protection hidden="1"/>
    </xf>
    <xf numFmtId="165" fontId="0" fillId="11" borderId="22" xfId="2" applyNumberFormat="1" applyFont="1" applyFill="1" applyBorder="1" applyProtection="1">
      <protection hidden="1"/>
    </xf>
    <xf numFmtId="165" fontId="0" fillId="9" borderId="4" xfId="2" applyNumberFormat="1" applyFont="1" applyFill="1" applyBorder="1" applyProtection="1">
      <protection hidden="1"/>
    </xf>
    <xf numFmtId="165" fontId="0" fillId="9" borderId="4" xfId="2" applyNumberFormat="1" applyFont="1" applyFill="1" applyBorder="1"/>
    <xf numFmtId="165" fontId="0" fillId="9" borderId="4" xfId="2" applyNumberFormat="1" applyFont="1" applyFill="1" applyBorder="1" applyAlignment="1"/>
    <xf numFmtId="165" fontId="0" fillId="12" borderId="20" xfId="2" applyNumberFormat="1" applyFont="1" applyFill="1" applyBorder="1" applyAlignment="1" applyProtection="1">
      <alignment horizontal="right"/>
      <protection hidden="1"/>
    </xf>
    <xf numFmtId="165" fontId="0" fillId="9" borderId="20" xfId="2" applyNumberFormat="1" applyFont="1" applyFill="1" applyBorder="1" applyAlignment="1">
      <alignment horizontal="right"/>
    </xf>
    <xf numFmtId="165" fontId="0" fillId="11" borderId="20" xfId="2" applyNumberFormat="1" applyFont="1" applyFill="1" applyBorder="1" applyAlignment="1" applyProtection="1">
      <alignment horizontal="right"/>
      <protection hidden="1"/>
    </xf>
    <xf numFmtId="165" fontId="0" fillId="9" borderId="4" xfId="2" applyNumberFormat="1" applyFont="1" applyFill="1" applyBorder="1" applyAlignment="1" applyProtection="1">
      <alignment horizontal="right"/>
      <protection hidden="1"/>
    </xf>
    <xf numFmtId="165" fontId="0" fillId="11" borderId="20" xfId="2" applyNumberFormat="1" applyFont="1" applyFill="1" applyBorder="1" applyAlignment="1" applyProtection="1">
      <alignment horizontal="right" vertical="center"/>
      <protection hidden="1"/>
    </xf>
    <xf numFmtId="165" fontId="0" fillId="5" borderId="4" xfId="2" applyNumberFormat="1" applyFont="1" applyFill="1" applyBorder="1" applyProtection="1">
      <protection hidden="1"/>
    </xf>
    <xf numFmtId="165" fontId="0" fillId="11" borderId="4" xfId="2" applyNumberFormat="1" applyFont="1" applyFill="1" applyBorder="1" applyAlignment="1" applyProtection="1">
      <alignment horizontal="right" vertical="center"/>
      <protection hidden="1"/>
    </xf>
    <xf numFmtId="165" fontId="0" fillId="11" borderId="22" xfId="2" applyNumberFormat="1" applyFont="1" applyFill="1" applyBorder="1" applyAlignment="1" applyProtection="1">
      <alignment horizontal="right" vertical="center"/>
      <protection hidden="1"/>
    </xf>
    <xf numFmtId="165" fontId="0" fillId="11" borderId="20" xfId="0" applyNumberFormat="1" applyFill="1" applyBorder="1" applyAlignment="1" applyProtection="1">
      <alignment horizontal="right"/>
      <protection hidden="1"/>
    </xf>
    <xf numFmtId="165" fontId="0" fillId="11" borderId="4" xfId="0" applyNumberFormat="1" applyFill="1" applyBorder="1" applyAlignment="1" applyProtection="1">
      <alignment horizontal="right"/>
      <protection hidden="1"/>
    </xf>
    <xf numFmtId="165" fontId="0" fillId="11" borderId="4" xfId="0" applyNumberFormat="1" applyFill="1" applyBorder="1" applyAlignment="1" applyProtection="1">
      <alignment horizontal="right" vertical="center"/>
      <protection hidden="1"/>
    </xf>
    <xf numFmtId="165" fontId="0" fillId="5" borderId="4" xfId="0" applyNumberFormat="1" applyFill="1" applyBorder="1" applyProtection="1">
      <protection hidden="1"/>
    </xf>
    <xf numFmtId="2" fontId="0" fillId="11" borderId="20" xfId="2" applyNumberFormat="1" applyFont="1" applyFill="1" applyBorder="1" applyProtection="1">
      <protection hidden="1"/>
    </xf>
    <xf numFmtId="1" fontId="0" fillId="11" borderId="22" xfId="0" applyNumberFormat="1" applyFill="1" applyBorder="1" applyAlignment="1" applyProtection="1">
      <alignment horizontal="right" vertical="center"/>
      <protection hidden="1"/>
    </xf>
    <xf numFmtId="1" fontId="0" fillId="11" borderId="20" xfId="0" applyNumberFormat="1" applyFill="1" applyBorder="1" applyAlignment="1" applyProtection="1">
      <alignment horizontal="right" vertical="center"/>
      <protection hidden="1"/>
    </xf>
    <xf numFmtId="1" fontId="0" fillId="5" borderId="4" xfId="0" applyNumberFormat="1" applyFill="1" applyBorder="1" applyAlignment="1" applyProtection="1">
      <alignment horizontal="right"/>
      <protection hidden="1"/>
    </xf>
    <xf numFmtId="1" fontId="0" fillId="5" borderId="4" xfId="0" applyNumberFormat="1" applyFill="1" applyBorder="1" applyAlignment="1" applyProtection="1">
      <protection hidden="1"/>
    </xf>
    <xf numFmtId="0" fontId="0" fillId="0" borderId="4" xfId="0" applyBorder="1" applyAlignment="1" applyProtection="1">
      <alignment horizontal="center"/>
    </xf>
    <xf numFmtId="0" fontId="0" fillId="0" borderId="11" xfId="0" applyBorder="1" applyAlignment="1" applyProtection="1">
      <alignment horizontal="center"/>
    </xf>
    <xf numFmtId="0" fontId="0" fillId="6" borderId="17" xfId="0" applyFill="1" applyBorder="1" applyAlignment="1">
      <alignment horizontal="center"/>
    </xf>
    <xf numFmtId="0" fontId="0" fillId="0" borderId="13" xfId="0" applyBorder="1"/>
    <xf numFmtId="165" fontId="0" fillId="6" borderId="12" xfId="0" applyNumberFormat="1" applyFill="1" applyBorder="1" applyAlignment="1" applyProtection="1">
      <alignment horizontal="right"/>
    </xf>
    <xf numFmtId="0" fontId="0" fillId="6" borderId="12" xfId="0" applyFill="1" applyBorder="1" applyAlignment="1" applyProtection="1">
      <alignment horizontal="center"/>
    </xf>
    <xf numFmtId="0" fontId="0" fillId="6" borderId="13" xfId="0" applyFill="1" applyBorder="1" applyAlignment="1" applyProtection="1">
      <alignment horizontal="center"/>
    </xf>
    <xf numFmtId="0" fontId="0" fillId="8" borderId="0" xfId="0" applyFill="1" applyProtection="1"/>
    <xf numFmtId="0" fontId="0" fillId="0" borderId="13" xfId="0" applyBorder="1" applyProtection="1"/>
    <xf numFmtId="0" fontId="0" fillId="0" borderId="11" xfId="0" applyBorder="1" applyProtection="1"/>
    <xf numFmtId="0" fontId="0" fillId="0" borderId="12" xfId="0" applyBorder="1" applyProtection="1"/>
    <xf numFmtId="0" fontId="0" fillId="0" borderId="0" xfId="0" applyBorder="1" applyProtection="1"/>
    <xf numFmtId="165" fontId="0" fillId="8" borderId="4" xfId="0" applyNumberFormat="1" applyFill="1" applyBorder="1" applyAlignment="1" applyProtection="1">
      <alignment horizontal="right"/>
      <protection locked="0"/>
    </xf>
    <xf numFmtId="0" fontId="0" fillId="8" borderId="14" xfId="0" applyFill="1" applyBorder="1" applyAlignment="1" applyProtection="1">
      <alignment horizontal="center" vertical="center"/>
      <protection locked="0"/>
    </xf>
    <xf numFmtId="0" fontId="0" fillId="8" borderId="15" xfId="0" applyFill="1" applyBorder="1" applyAlignment="1" applyProtection="1">
      <alignment horizontal="center" vertical="center"/>
      <protection locked="0"/>
    </xf>
    <xf numFmtId="0" fontId="3" fillId="7" borderId="12" xfId="0" applyFont="1" applyFill="1" applyBorder="1" applyAlignment="1">
      <alignment horizontal="left" vertical="center" wrapText="1" indent="1"/>
    </xf>
    <xf numFmtId="1" fontId="0" fillId="11" borderId="20" xfId="2" applyNumberFormat="1" applyFont="1" applyFill="1" applyBorder="1" applyProtection="1">
      <protection hidden="1"/>
    </xf>
    <xf numFmtId="164" fontId="0" fillId="0" borderId="1" xfId="0" applyNumberFormat="1" applyBorder="1" applyAlignment="1" applyProtection="1">
      <alignment horizontal="right"/>
      <protection locked="0"/>
    </xf>
    <xf numFmtId="0" fontId="0" fillId="0" borderId="10" xfId="0" applyBorder="1"/>
    <xf numFmtId="0" fontId="2" fillId="2" borderId="12" xfId="1" applyFill="1" applyBorder="1" applyAlignment="1">
      <alignment horizontal="right" vertical="center" indent="1"/>
    </xf>
    <xf numFmtId="165" fontId="0" fillId="11" borderId="21" xfId="2" applyNumberFormat="1" applyFont="1" applyFill="1" applyBorder="1" applyProtection="1">
      <protection hidden="1"/>
    </xf>
    <xf numFmtId="164" fontId="0" fillId="11" borderId="20" xfId="0" applyNumberFormat="1" applyFill="1" applyBorder="1" applyAlignment="1" applyProtection="1">
      <alignment horizontal="right" vertical="center"/>
      <protection hidden="1"/>
    </xf>
    <xf numFmtId="165" fontId="0" fillId="11" borderId="20" xfId="2" applyNumberFormat="1" applyFont="1" applyFill="1" applyBorder="1"/>
    <xf numFmtId="165" fontId="0" fillId="11" borderId="20" xfId="0" applyNumberFormat="1" applyFill="1" applyBorder="1"/>
    <xf numFmtId="1" fontId="0" fillId="11" borderId="21" xfId="0" applyNumberFormat="1" applyFill="1" applyBorder="1" applyAlignment="1" applyProtection="1">
      <alignment horizontal="right" vertical="center"/>
      <protection hidden="1"/>
    </xf>
    <xf numFmtId="165" fontId="0" fillId="11" borderId="21" xfId="2" applyNumberFormat="1" applyFont="1" applyFill="1" applyBorder="1" applyAlignment="1" applyProtection="1">
      <alignment horizontal="right" vertical="center"/>
      <protection hidden="1"/>
    </xf>
    <xf numFmtId="165" fontId="0" fillId="11" borderId="21" xfId="0" applyNumberFormat="1" applyFill="1" applyBorder="1"/>
    <xf numFmtId="1" fontId="0" fillId="11" borderId="5" xfId="0" applyNumberFormat="1" applyFill="1" applyBorder="1" applyAlignment="1" applyProtection="1">
      <alignment horizontal="right"/>
      <protection hidden="1"/>
    </xf>
    <xf numFmtId="165" fontId="0" fillId="11" borderId="5" xfId="2" applyNumberFormat="1" applyFont="1" applyFill="1" applyBorder="1" applyAlignment="1"/>
    <xf numFmtId="0" fontId="0" fillId="11" borderId="5" xfId="0" applyFill="1" applyBorder="1" applyAlignment="1" applyProtection="1">
      <alignment horizontal="right" vertical="center"/>
      <protection hidden="1"/>
    </xf>
    <xf numFmtId="165" fontId="0" fillId="11" borderId="5" xfId="0" applyNumberFormat="1" applyFill="1" applyBorder="1"/>
    <xf numFmtId="1" fontId="0" fillId="11" borderId="20" xfId="0" applyNumberFormat="1" applyFill="1" applyBorder="1" applyAlignment="1" applyProtection="1">
      <alignment horizontal="right"/>
      <protection hidden="1"/>
    </xf>
    <xf numFmtId="165" fontId="0" fillId="11" borderId="20" xfId="2" applyNumberFormat="1" applyFont="1" applyFill="1" applyBorder="1" applyAlignment="1"/>
    <xf numFmtId="0" fontId="0" fillId="11" borderId="20" xfId="0" applyFill="1" applyBorder="1" applyAlignment="1" applyProtection="1">
      <alignment horizontal="right"/>
      <protection hidden="1"/>
    </xf>
    <xf numFmtId="165" fontId="0" fillId="11" borderId="20" xfId="0" applyNumberFormat="1" applyFill="1" applyBorder="1" applyAlignment="1"/>
    <xf numFmtId="1" fontId="0" fillId="11" borderId="21" xfId="0" applyNumberFormat="1" applyFill="1" applyBorder="1" applyAlignment="1" applyProtection="1">
      <alignment horizontal="right"/>
      <protection hidden="1"/>
    </xf>
    <xf numFmtId="165" fontId="0" fillId="11" borderId="21" xfId="2" applyNumberFormat="1" applyFont="1" applyFill="1" applyBorder="1" applyAlignment="1"/>
    <xf numFmtId="165" fontId="0" fillId="11" borderId="21" xfId="2" applyNumberFormat="1" applyFont="1" applyFill="1" applyBorder="1" applyAlignment="1" applyProtection="1">
      <alignment horizontal="right"/>
      <protection hidden="1"/>
    </xf>
    <xf numFmtId="165" fontId="0" fillId="11" borderId="21" xfId="0" applyNumberFormat="1" applyFill="1" applyBorder="1" applyAlignment="1"/>
    <xf numFmtId="165" fontId="0" fillId="11" borderId="21" xfId="0" applyNumberFormat="1" applyFill="1" applyBorder="1" applyAlignment="1" applyProtection="1">
      <alignment horizontal="right"/>
      <protection hidden="1"/>
    </xf>
    <xf numFmtId="165" fontId="0" fillId="11" borderId="20" xfId="2" applyNumberFormat="1" applyFont="1" applyFill="1" applyBorder="1" applyAlignment="1">
      <alignment horizontal="right"/>
    </xf>
    <xf numFmtId="165" fontId="0" fillId="5" borderId="4" xfId="0" applyNumberFormat="1" applyFill="1" applyBorder="1" applyAlignment="1" applyProtection="1">
      <alignment horizontal="right"/>
      <protection hidden="1"/>
    </xf>
    <xf numFmtId="165" fontId="0" fillId="9" borderId="4" xfId="0" applyNumberFormat="1" applyFill="1" applyBorder="1" applyAlignment="1" applyProtection="1">
      <alignment horizontal="right"/>
      <protection hidden="1"/>
    </xf>
    <xf numFmtId="164" fontId="0" fillId="9" borderId="4" xfId="0" applyNumberFormat="1" applyFill="1" applyBorder="1" applyAlignment="1" applyProtection="1">
      <alignment horizontal="right"/>
      <protection hidden="1"/>
    </xf>
    <xf numFmtId="164" fontId="0" fillId="5" borderId="4" xfId="0" applyNumberFormat="1" applyFill="1" applyBorder="1" applyAlignment="1" applyProtection="1">
      <alignment horizontal="right"/>
      <protection hidden="1"/>
    </xf>
    <xf numFmtId="0" fontId="2" fillId="0" borderId="25" xfId="1" applyBorder="1" applyAlignment="1">
      <alignment vertical="center"/>
    </xf>
    <xf numFmtId="0" fontId="2" fillId="3" borderId="13" xfId="1" applyFill="1" applyBorder="1" applyAlignment="1">
      <alignment horizontal="left" vertical="center" wrapText="1" indent="1"/>
    </xf>
    <xf numFmtId="0" fontId="1" fillId="3" borderId="2" xfId="0" applyFont="1" applyFill="1" applyBorder="1" applyAlignment="1">
      <alignment vertical="center"/>
    </xf>
    <xf numFmtId="0" fontId="2" fillId="0" borderId="37" xfId="1" applyBorder="1" applyAlignment="1">
      <alignment horizontal="left" vertical="center" indent="1"/>
    </xf>
    <xf numFmtId="0" fontId="2" fillId="0" borderId="38" xfId="1" applyBorder="1" applyAlignment="1">
      <alignment horizontal="left" vertical="center" indent="1"/>
    </xf>
    <xf numFmtId="0" fontId="2" fillId="0" borderId="39" xfId="1" applyBorder="1" applyAlignment="1">
      <alignment horizontal="left" vertical="center" indent="1"/>
    </xf>
    <xf numFmtId="0" fontId="2" fillId="0" borderId="0" xfId="1" applyAlignment="1">
      <alignment horizontal="left" vertical="center" wrapText="1" indent="1"/>
    </xf>
    <xf numFmtId="0" fontId="2" fillId="0" borderId="0" xfId="1" applyAlignment="1">
      <alignment horizontal="left" vertical="center" indent="1"/>
    </xf>
    <xf numFmtId="0" fontId="1" fillId="3" borderId="6" xfId="0" applyFont="1" applyFill="1" applyBorder="1" applyAlignment="1">
      <alignment vertical="center"/>
    </xf>
    <xf numFmtId="0" fontId="2" fillId="0" borderId="40" xfId="1" applyBorder="1" applyAlignment="1">
      <alignment horizontal="left" vertical="center" wrapText="1" indent="1"/>
    </xf>
    <xf numFmtId="0" fontId="2" fillId="0" borderId="41" xfId="1" applyBorder="1" applyAlignment="1">
      <alignment horizontal="left" wrapText="1" indent="1"/>
    </xf>
    <xf numFmtId="0" fontId="2" fillId="0" borderId="41" xfId="1" applyBorder="1" applyAlignment="1">
      <alignment horizontal="left" vertical="center" indent="1"/>
    </xf>
    <xf numFmtId="0" fontId="2" fillId="0" borderId="41" xfId="1" applyBorder="1" applyAlignment="1">
      <alignment horizontal="left" vertical="center" wrapText="1" indent="1"/>
    </xf>
    <xf numFmtId="0" fontId="2" fillId="0" borderId="42" xfId="1" applyBorder="1" applyAlignment="1">
      <alignment horizontal="left" vertical="center" indent="1"/>
    </xf>
    <xf numFmtId="0" fontId="2" fillId="0" borderId="40" xfId="1" applyBorder="1" applyAlignment="1">
      <alignment horizontal="left" vertical="center" indent="1"/>
    </xf>
    <xf numFmtId="0" fontId="2" fillId="3" borderId="0" xfId="1" applyFill="1" applyAlignment="1">
      <alignment horizontal="left" vertical="center" wrapText="1" indent="1"/>
    </xf>
    <xf numFmtId="0" fontId="0" fillId="0" borderId="43" xfId="0" applyBorder="1"/>
    <xf numFmtId="0" fontId="2" fillId="0" borderId="43" xfId="1" applyBorder="1" applyAlignment="1">
      <alignment horizontal="left" vertical="center" indent="1"/>
    </xf>
    <xf numFmtId="0" fontId="0" fillId="13" borderId="0" xfId="0" applyFill="1" applyProtection="1"/>
    <xf numFmtId="0" fontId="0" fillId="8" borderId="0" xfId="0" applyFill="1" applyProtection="1">
      <protection locked="0"/>
    </xf>
    <xf numFmtId="165" fontId="0" fillId="11" borderId="21" xfId="2" applyNumberFormat="1" applyFont="1" applyFill="1" applyBorder="1"/>
    <xf numFmtId="0" fontId="0" fillId="0" borderId="4" xfId="0" applyBorder="1" applyAlignment="1" applyProtection="1">
      <alignment wrapText="1"/>
      <protection locked="0"/>
    </xf>
    <xf numFmtId="0" fontId="2" fillId="0" borderId="13" xfId="1" applyBorder="1" applyAlignment="1">
      <alignment horizontal="right" vertical="center"/>
    </xf>
    <xf numFmtId="165" fontId="0" fillId="11" borderId="22" xfId="0" applyNumberFormat="1" applyFill="1" applyBorder="1" applyAlignment="1" applyProtection="1">
      <alignment horizontal="right"/>
      <protection hidden="1"/>
    </xf>
    <xf numFmtId="0" fontId="1" fillId="4" borderId="35" xfId="0" applyFont="1" applyFill="1" applyBorder="1" applyAlignment="1">
      <alignment vertical="center"/>
    </xf>
    <xf numFmtId="0" fontId="1" fillId="0" borderId="12" xfId="0" applyFont="1" applyBorder="1" applyAlignment="1">
      <alignment vertical="center"/>
    </xf>
    <xf numFmtId="0" fontId="1" fillId="0" borderId="12" xfId="0" applyFont="1" applyBorder="1" applyAlignment="1">
      <alignment horizontal="left" vertical="center"/>
    </xf>
    <xf numFmtId="0" fontId="12" fillId="0" borderId="0" xfId="3" applyAlignment="1" applyProtection="1"/>
    <xf numFmtId="49" fontId="15" fillId="15" borderId="4" xfId="4" applyNumberFormat="1" applyFont="1" applyFill="1" applyBorder="1" applyAlignment="1">
      <alignment horizontal="center" vertical="center" wrapText="1"/>
    </xf>
    <xf numFmtId="0" fontId="19" fillId="16" borderId="0" xfId="4" applyFont="1" applyFill="1" applyBorder="1" applyAlignment="1">
      <alignment vertical="center" wrapText="1"/>
    </xf>
    <xf numFmtId="0" fontId="12" fillId="16" borderId="0" xfId="3" applyFill="1" applyBorder="1" applyAlignment="1" applyProtection="1">
      <alignment vertical="center" wrapText="1"/>
    </xf>
    <xf numFmtId="0" fontId="18" fillId="16" borderId="4" xfId="5" applyFont="1" applyFill="1" applyBorder="1" applyAlignment="1">
      <alignment horizontal="center" vertical="center" wrapText="1"/>
    </xf>
    <xf numFmtId="0" fontId="18" fillId="16" borderId="0" xfId="5" applyFont="1" applyFill="1" applyBorder="1" applyAlignment="1">
      <alignment horizontal="justify" vertical="center" wrapText="1"/>
    </xf>
    <xf numFmtId="0" fontId="12" fillId="16" borderId="0" xfId="3" applyFill="1" applyBorder="1" applyAlignment="1" applyProtection="1">
      <alignment horizontal="justify" vertical="center" wrapText="1"/>
    </xf>
    <xf numFmtId="0" fontId="2" fillId="16" borderId="13" xfId="1" applyFill="1" applyBorder="1" applyAlignment="1" applyProtection="1">
      <alignment vertical="center" wrapText="1"/>
    </xf>
    <xf numFmtId="164" fontId="0" fillId="0" borderId="4" xfId="0" applyNumberFormat="1" applyBorder="1" applyAlignment="1" applyProtection="1">
      <alignment horizontal="right"/>
      <protection hidden="1"/>
    </xf>
    <xf numFmtId="164" fontId="0" fillId="0" borderId="4" xfId="0" applyNumberFormat="1" applyBorder="1" applyAlignment="1" applyProtection="1">
      <alignment horizontal="right"/>
    </xf>
    <xf numFmtId="165" fontId="0" fillId="6" borderId="4" xfId="0" applyNumberFormat="1" applyFill="1" applyBorder="1" applyAlignment="1" applyProtection="1">
      <alignment horizontal="right"/>
      <protection locked="0"/>
    </xf>
    <xf numFmtId="164" fontId="0" fillId="6" borderId="4" xfId="0" applyNumberFormat="1" applyFill="1" applyBorder="1" applyAlignment="1" applyProtection="1">
      <alignment horizontal="right"/>
      <protection locked="0"/>
    </xf>
    <xf numFmtId="0" fontId="3" fillId="7" borderId="11" xfId="0" applyFont="1" applyFill="1" applyBorder="1" applyAlignment="1">
      <alignment vertical="center" wrapText="1"/>
    </xf>
    <xf numFmtId="0" fontId="5" fillId="6" borderId="0" xfId="0" applyFont="1" applyFill="1" applyBorder="1" applyAlignment="1" applyProtection="1">
      <alignment horizontal="center" vertical="center"/>
    </xf>
    <xf numFmtId="0" fontId="0" fillId="0" borderId="15" xfId="0" applyFont="1" applyBorder="1" applyAlignment="1" applyProtection="1">
      <alignment horizontal="left" vertical="center" indent="2"/>
    </xf>
    <xf numFmtId="164" fontId="0" fillId="0" borderId="4" xfId="0" applyNumberFormat="1" applyBorder="1" applyAlignment="1" applyProtection="1">
      <alignment horizontal="center" vertical="center"/>
    </xf>
    <xf numFmtId="164" fontId="0" fillId="6" borderId="4" xfId="0" applyNumberFormat="1" applyFill="1" applyBorder="1" applyAlignment="1" applyProtection="1">
      <alignment horizontal="center" vertical="center"/>
    </xf>
    <xf numFmtId="164" fontId="0" fillId="8" borderId="4" xfId="0" applyNumberFormat="1" applyFill="1" applyBorder="1" applyAlignment="1" applyProtection="1">
      <alignment horizontal="center" vertical="center"/>
    </xf>
    <xf numFmtId="165" fontId="0" fillId="11" borderId="4" xfId="0" applyNumberFormat="1" applyFill="1" applyBorder="1" applyAlignment="1" applyProtection="1">
      <alignment horizontal="right"/>
    </xf>
    <xf numFmtId="165" fontId="1" fillId="5" borderId="4" xfId="0" applyNumberFormat="1" applyFont="1" applyFill="1" applyBorder="1" applyProtection="1">
      <protection hidden="1"/>
    </xf>
    <xf numFmtId="2" fontId="0" fillId="5" borderId="4" xfId="2" applyNumberFormat="1" applyFont="1" applyFill="1" applyBorder="1" applyProtection="1">
      <protection hidden="1"/>
    </xf>
    <xf numFmtId="2" fontId="0" fillId="11" borderId="20" xfId="2" applyNumberFormat="1" applyFont="1" applyFill="1" applyBorder="1" applyProtection="1">
      <protection locked="0"/>
    </xf>
    <xf numFmtId="0" fontId="0" fillId="13" borderId="4" xfId="0" applyFill="1" applyBorder="1" applyAlignment="1" applyProtection="1">
      <alignment horizontal="left"/>
    </xf>
    <xf numFmtId="0" fontId="23" fillId="0" borderId="0" xfId="0" applyFont="1" applyAlignment="1">
      <alignment horizontal="right"/>
    </xf>
    <xf numFmtId="0" fontId="23" fillId="0" borderId="0" xfId="0" applyFont="1"/>
    <xf numFmtId="165" fontId="0" fillId="9" borderId="20" xfId="2" applyNumberFormat="1" applyFont="1" applyFill="1" applyBorder="1" applyAlignment="1" applyProtection="1">
      <alignment horizontal="right"/>
      <protection hidden="1"/>
    </xf>
    <xf numFmtId="43" fontId="0" fillId="9" borderId="20" xfId="2" applyFont="1" applyFill="1" applyBorder="1" applyAlignment="1" applyProtection="1">
      <alignment horizontal="right"/>
      <protection hidden="1"/>
    </xf>
    <xf numFmtId="164" fontId="1" fillId="9" borderId="4" xfId="0" applyNumberFormat="1" applyFont="1" applyFill="1" applyBorder="1" applyProtection="1">
      <protection hidden="1"/>
    </xf>
    <xf numFmtId="49" fontId="0" fillId="8" borderId="15" xfId="0" applyNumberFormat="1" applyFill="1" applyBorder="1" applyAlignment="1" applyProtection="1">
      <alignment horizontal="center" vertical="center"/>
      <protection locked="0"/>
    </xf>
    <xf numFmtId="1" fontId="0" fillId="8" borderId="20" xfId="0" applyNumberFormat="1" applyFill="1" applyBorder="1" applyAlignment="1" applyProtection="1">
      <alignment horizontal="right"/>
      <protection locked="0"/>
    </xf>
    <xf numFmtId="0" fontId="24" fillId="0" borderId="11" xfId="0" applyFont="1" applyBorder="1" applyAlignment="1"/>
    <xf numFmtId="0" fontId="24" fillId="0" borderId="12" xfId="0" applyFont="1" applyBorder="1" applyAlignment="1"/>
    <xf numFmtId="0" fontId="24" fillId="0" borderId="13" xfId="0" applyFont="1" applyBorder="1" applyAlignment="1"/>
    <xf numFmtId="0" fontId="24" fillId="0" borderId="0" xfId="0" applyFont="1"/>
    <xf numFmtId="0" fontId="25" fillId="7" borderId="12" xfId="0" applyFont="1" applyFill="1" applyBorder="1" applyAlignment="1">
      <alignment vertical="center" wrapText="1"/>
    </xf>
    <xf numFmtId="0" fontId="25" fillId="7" borderId="13" xfId="0" applyFont="1" applyFill="1" applyBorder="1" applyAlignment="1">
      <alignment vertical="center" wrapText="1"/>
    </xf>
    <xf numFmtId="0" fontId="0" fillId="0" borderId="4" xfId="0" applyFont="1" applyBorder="1" applyProtection="1">
      <protection locked="0"/>
    </xf>
    <xf numFmtId="0" fontId="0" fillId="0" borderId="4" xfId="0" applyFont="1" applyBorder="1" applyAlignment="1" applyProtection="1">
      <alignment horizontal="right"/>
      <protection locked="0"/>
    </xf>
    <xf numFmtId="164" fontId="0" fillId="0" borderId="4" xfId="0" applyNumberFormat="1" applyFont="1" applyBorder="1" applyAlignment="1" applyProtection="1">
      <alignment horizontal="right"/>
      <protection locked="0"/>
    </xf>
    <xf numFmtId="164" fontId="0" fillId="8" borderId="4" xfId="0" applyNumberFormat="1" applyFont="1" applyFill="1" applyBorder="1" applyAlignment="1" applyProtection="1">
      <alignment horizontal="right"/>
      <protection locked="0"/>
    </xf>
    <xf numFmtId="0" fontId="0" fillId="0" borderId="0" xfId="0" applyFont="1" applyAlignment="1">
      <alignment horizontal="right"/>
    </xf>
    <xf numFmtId="0" fontId="0" fillId="0" borderId="4" xfId="0" applyFont="1" applyBorder="1" applyAlignment="1" applyProtection="1">
      <alignment horizontal="center"/>
    </xf>
    <xf numFmtId="164" fontId="0" fillId="9" borderId="4" xfId="0" applyNumberFormat="1" applyFont="1" applyFill="1" applyBorder="1" applyAlignment="1" applyProtection="1">
      <alignment horizontal="right"/>
    </xf>
    <xf numFmtId="165" fontId="0" fillId="5" borderId="4" xfId="0" applyNumberFormat="1" applyFont="1" applyFill="1" applyBorder="1" applyAlignment="1" applyProtection="1">
      <alignment horizontal="right"/>
    </xf>
    <xf numFmtId="165" fontId="0" fillId="6" borderId="4" xfId="0" applyNumberFormat="1" applyFont="1" applyFill="1" applyBorder="1" applyAlignment="1" applyProtection="1">
      <alignment horizontal="right"/>
      <protection locked="0"/>
    </xf>
    <xf numFmtId="165" fontId="0" fillId="8" borderId="4" xfId="0" applyNumberFormat="1" applyFont="1" applyFill="1" applyBorder="1" applyAlignment="1" applyProtection="1">
      <alignment horizontal="right"/>
      <protection locked="0"/>
    </xf>
    <xf numFmtId="165" fontId="0" fillId="9" borderId="4" xfId="0" applyNumberFormat="1" applyFont="1" applyFill="1" applyBorder="1" applyAlignment="1" applyProtection="1">
      <alignment horizontal="right"/>
    </xf>
    <xf numFmtId="164" fontId="0" fillId="5" borderId="4" xfId="0" applyNumberFormat="1" applyFont="1" applyFill="1" applyBorder="1" applyAlignment="1" applyProtection="1">
      <alignment horizontal="right"/>
    </xf>
    <xf numFmtId="164" fontId="0" fillId="0" borderId="4" xfId="0" applyNumberFormat="1" applyFont="1" applyBorder="1" applyAlignment="1" applyProtection="1">
      <alignment horizontal="center" vertical="center"/>
    </xf>
    <xf numFmtId="43" fontId="0" fillId="12" borderId="1" xfId="2" applyFont="1" applyFill="1" applyBorder="1" applyAlignment="1" applyProtection="1">
      <alignment horizontal="right"/>
      <protection hidden="1"/>
    </xf>
    <xf numFmtId="43" fontId="0" fillId="12" borderId="8" xfId="2" applyFont="1" applyFill="1" applyBorder="1" applyAlignment="1" applyProtection="1">
      <alignment horizontal="right"/>
      <protection hidden="1"/>
    </xf>
    <xf numFmtId="43" fontId="0" fillId="12" borderId="2" xfId="2" applyFont="1" applyFill="1" applyBorder="1" applyAlignment="1" applyProtection="1">
      <alignment horizontal="right"/>
      <protection hidden="1"/>
    </xf>
    <xf numFmtId="43" fontId="0" fillId="12" borderId="3" xfId="2" applyFont="1" applyFill="1" applyBorder="1" applyAlignment="1" applyProtection="1">
      <alignment horizontal="right"/>
      <protection hidden="1"/>
    </xf>
    <xf numFmtId="43" fontId="0" fillId="12" borderId="6" xfId="2" applyFont="1" applyFill="1" applyBorder="1" applyAlignment="1" applyProtection="1">
      <alignment horizontal="right"/>
      <protection hidden="1"/>
    </xf>
    <xf numFmtId="43" fontId="0" fillId="12" borderId="7" xfId="2" applyFont="1" applyFill="1" applyBorder="1" applyAlignment="1" applyProtection="1">
      <alignment horizontal="right"/>
      <protection hidden="1"/>
    </xf>
    <xf numFmtId="43" fontId="0" fillId="12" borderId="9" xfId="2" applyFont="1" applyFill="1" applyBorder="1" applyAlignment="1" applyProtection="1">
      <alignment horizontal="right"/>
      <protection hidden="1"/>
    </xf>
    <xf numFmtId="43" fontId="0" fillId="12" borderId="10" xfId="2" applyFont="1" applyFill="1" applyBorder="1" applyAlignment="1" applyProtection="1">
      <alignment horizontal="right"/>
      <protection hidden="1"/>
    </xf>
    <xf numFmtId="164" fontId="0" fillId="8" borderId="20" xfId="0" applyNumberFormat="1" applyFill="1" applyBorder="1" applyAlignment="1" applyProtection="1">
      <alignment horizontal="right"/>
      <protection locked="0" hidden="1"/>
    </xf>
    <xf numFmtId="0" fontId="3" fillId="7" borderId="23" xfId="0" applyFont="1" applyFill="1" applyBorder="1" applyAlignment="1">
      <alignment vertical="center" wrapText="1"/>
    </xf>
    <xf numFmtId="0" fontId="3" fillId="7" borderId="24" xfId="0" applyFont="1" applyFill="1" applyBorder="1" applyAlignment="1">
      <alignment vertical="center" wrapText="1"/>
    </xf>
    <xf numFmtId="0" fontId="0" fillId="8" borderId="15" xfId="0" applyFont="1" applyFill="1" applyBorder="1" applyAlignment="1" applyProtection="1">
      <alignment horizontal="center" vertical="center"/>
      <protection locked="0"/>
    </xf>
    <xf numFmtId="0" fontId="27" fillId="7" borderId="4" xfId="0" applyFont="1" applyFill="1" applyBorder="1" applyAlignment="1" applyProtection="1">
      <alignment horizontal="center" vertical="center" wrapText="1"/>
    </xf>
    <xf numFmtId="0" fontId="0" fillId="12" borderId="11" xfId="0" applyFill="1" applyBorder="1" applyProtection="1"/>
    <xf numFmtId="0" fontId="0" fillId="12" borderId="13" xfId="0" applyFill="1" applyBorder="1" applyProtection="1"/>
    <xf numFmtId="0" fontId="0" fillId="8" borderId="45" xfId="0" applyFill="1" applyBorder="1" applyAlignment="1" applyProtection="1">
      <alignment horizontal="center" vertical="center"/>
      <protection locked="0"/>
    </xf>
    <xf numFmtId="0" fontId="28" fillId="17" borderId="0" xfId="0" applyFont="1" applyFill="1" applyAlignment="1">
      <alignment horizontal="center" vertical="center"/>
    </xf>
    <xf numFmtId="164" fontId="0" fillId="0" borderId="4" xfId="0" applyNumberFormat="1" applyBorder="1" applyAlignment="1" applyProtection="1">
      <alignment horizontal="center" vertical="center"/>
      <protection locked="0"/>
    </xf>
    <xf numFmtId="164" fontId="0" fillId="8" borderId="4" xfId="0" applyNumberFormat="1" applyFill="1" applyBorder="1" applyAlignment="1" applyProtection="1">
      <alignment horizontal="center" vertical="center"/>
      <protection locked="0"/>
    </xf>
    <xf numFmtId="164" fontId="0" fillId="6" borderId="4" xfId="0" applyNumberFormat="1" applyFill="1" applyBorder="1" applyAlignment="1" applyProtection="1">
      <alignment horizontal="center" vertical="center"/>
      <protection locked="0"/>
    </xf>
    <xf numFmtId="164" fontId="0" fillId="0" borderId="4" xfId="0" applyNumberFormat="1" applyFont="1" applyBorder="1" applyAlignment="1" applyProtection="1">
      <alignment horizontal="center" vertical="center"/>
      <protection locked="0"/>
    </xf>
    <xf numFmtId="0" fontId="0" fillId="0" borderId="14" xfId="0" applyBorder="1" applyAlignment="1" applyProtection="1">
      <alignment horizontal="left" vertical="center" wrapText="1" indent="1"/>
    </xf>
    <xf numFmtId="0" fontId="0" fillId="0" borderId="15" xfId="0" applyBorder="1" applyAlignment="1" applyProtection="1">
      <alignment horizontal="left" vertical="center" wrapText="1" indent="1"/>
    </xf>
    <xf numFmtId="0" fontId="0" fillId="0" borderId="18" xfId="0" applyBorder="1" applyAlignment="1" applyProtection="1">
      <alignment horizontal="left" vertical="center" wrapText="1" indent="1"/>
    </xf>
    <xf numFmtId="0" fontId="0" fillId="0" borderId="16" xfId="0" applyBorder="1" applyAlignment="1" applyProtection="1">
      <alignment horizontal="left" vertical="center" wrapText="1" indent="1"/>
    </xf>
    <xf numFmtId="0" fontId="7" fillId="7" borderId="11" xfId="0" applyFont="1" applyFill="1" applyBorder="1" applyAlignment="1" applyProtection="1">
      <alignment horizontal="center" vertical="center"/>
    </xf>
    <xf numFmtId="0" fontId="28" fillId="18" borderId="0" xfId="0" applyFont="1" applyFill="1" applyAlignment="1"/>
    <xf numFmtId="0" fontId="0" fillId="0" borderId="4" xfId="0" applyBorder="1" applyAlignment="1" applyProtection="1">
      <alignment horizontal="center"/>
      <protection locked="0"/>
    </xf>
    <xf numFmtId="0" fontId="30" fillId="0" borderId="0" xfId="0" applyFont="1"/>
    <xf numFmtId="0" fontId="31" fillId="0" borderId="0" xfId="0" applyFont="1"/>
    <xf numFmtId="0" fontId="29" fillId="0" borderId="0" xfId="0" applyFont="1"/>
    <xf numFmtId="0" fontId="32" fillId="0" borderId="0" xfId="0" applyFont="1"/>
    <xf numFmtId="0" fontId="33" fillId="0" borderId="0" xfId="0" applyFont="1"/>
    <xf numFmtId="0" fontId="1" fillId="0" borderId="0" xfId="0" applyFont="1"/>
    <xf numFmtId="0" fontId="34" fillId="0" borderId="0" xfId="0" applyFont="1"/>
    <xf numFmtId="0" fontId="35" fillId="0" borderId="0" xfId="0" applyFont="1"/>
    <xf numFmtId="0" fontId="36" fillId="0" borderId="0" xfId="0" applyFont="1"/>
    <xf numFmtId="165" fontId="0" fillId="11" borderId="5" xfId="0" applyNumberFormat="1" applyFill="1" applyBorder="1" applyAlignment="1" applyProtection="1">
      <alignment horizontal="right"/>
      <protection hidden="1"/>
    </xf>
    <xf numFmtId="1" fontId="0" fillId="11" borderId="20" xfId="0" applyNumberFormat="1" applyFill="1" applyBorder="1" applyProtection="1">
      <protection hidden="1"/>
    </xf>
    <xf numFmtId="1" fontId="0" fillId="11" borderId="21" xfId="0" applyNumberFormat="1" applyFill="1" applyBorder="1" applyProtection="1">
      <protection hidden="1"/>
    </xf>
    <xf numFmtId="1" fontId="0" fillId="9" borderId="4" xfId="0" applyNumberFormat="1" applyFill="1" applyBorder="1" applyProtection="1">
      <protection hidden="1"/>
    </xf>
    <xf numFmtId="1" fontId="3" fillId="7" borderId="24" xfId="0" applyNumberFormat="1" applyFont="1" applyFill="1" applyBorder="1" applyAlignment="1">
      <alignment vertical="center" wrapText="1"/>
    </xf>
    <xf numFmtId="1" fontId="1" fillId="3" borderId="32" xfId="0" applyNumberFormat="1" applyFont="1" applyFill="1" applyBorder="1" applyAlignment="1">
      <alignment vertical="center"/>
    </xf>
    <xf numFmtId="1" fontId="0" fillId="0" borderId="43" xfId="0" applyNumberFormat="1" applyBorder="1"/>
    <xf numFmtId="1" fontId="1" fillId="4" borderId="35" xfId="0" applyNumberFormat="1" applyFont="1" applyFill="1" applyBorder="1" applyAlignment="1">
      <alignment vertical="center"/>
    </xf>
    <xf numFmtId="1" fontId="0" fillId="11" borderId="5" xfId="0" applyNumberFormat="1" applyFill="1" applyBorder="1" applyAlignment="1" applyProtection="1">
      <alignment horizontal="right" vertical="center"/>
      <protection hidden="1"/>
    </xf>
    <xf numFmtId="1" fontId="0" fillId="11" borderId="4" xfId="0" applyNumberFormat="1" applyFill="1" applyBorder="1" applyAlignment="1" applyProtection="1">
      <alignment horizontal="right"/>
      <protection hidden="1"/>
    </xf>
    <xf numFmtId="1" fontId="1" fillId="4" borderId="34" xfId="0" applyNumberFormat="1" applyFont="1" applyFill="1" applyBorder="1" applyAlignment="1">
      <alignment vertical="center"/>
    </xf>
    <xf numFmtId="1" fontId="3" fillId="7" borderId="1" xfId="0" applyNumberFormat="1" applyFont="1" applyFill="1" applyBorder="1" applyAlignment="1">
      <alignment horizontal="center" vertical="center"/>
    </xf>
    <xf numFmtId="1" fontId="1" fillId="3" borderId="27" xfId="0" applyNumberFormat="1" applyFont="1" applyFill="1" applyBorder="1" applyAlignment="1">
      <alignment vertical="center"/>
    </xf>
    <xf numFmtId="1" fontId="1" fillId="3" borderId="13" xfId="0" applyNumberFormat="1" applyFont="1" applyFill="1" applyBorder="1" applyAlignment="1">
      <alignment vertical="center"/>
    </xf>
    <xf numFmtId="1" fontId="3" fillId="7" borderId="25" xfId="0" applyNumberFormat="1" applyFont="1" applyFill="1" applyBorder="1" applyAlignment="1">
      <alignment horizontal="center" vertical="center"/>
    </xf>
    <xf numFmtId="1" fontId="1" fillId="3" borderId="22" xfId="0" applyNumberFormat="1" applyFont="1" applyFill="1" applyBorder="1" applyAlignment="1">
      <alignment vertical="center"/>
    </xf>
    <xf numFmtId="1" fontId="0" fillId="0" borderId="44" xfId="0" applyNumberFormat="1" applyBorder="1"/>
    <xf numFmtId="1" fontId="0" fillId="0" borderId="31" xfId="0" applyNumberFormat="1" applyBorder="1"/>
    <xf numFmtId="1" fontId="26" fillId="7" borderId="24" xfId="0" applyNumberFormat="1" applyFont="1" applyFill="1" applyBorder="1" applyAlignment="1">
      <alignment vertical="center"/>
    </xf>
    <xf numFmtId="2" fontId="0" fillId="4" borderId="4" xfId="0" applyNumberFormat="1" applyFill="1" applyBorder="1" applyAlignment="1">
      <alignment horizontal="center" vertical="center" wrapText="1"/>
    </xf>
    <xf numFmtId="2" fontId="1" fillId="5" borderId="4" xfId="0" applyNumberFormat="1" applyFont="1" applyFill="1" applyBorder="1" applyProtection="1">
      <protection hidden="1"/>
    </xf>
    <xf numFmtId="49" fontId="0" fillId="8" borderId="15" xfId="0" applyNumberFormat="1" applyFont="1" applyFill="1" applyBorder="1" applyAlignment="1" applyProtection="1">
      <alignment horizontal="center" vertical="center"/>
      <protection locked="0"/>
    </xf>
    <xf numFmtId="0" fontId="0" fillId="0" borderId="0" xfId="0" applyAlignment="1" applyProtection="1">
      <alignment horizontal="right"/>
      <protection hidden="1"/>
    </xf>
    <xf numFmtId="49" fontId="0" fillId="0" borderId="0" xfId="0" applyNumberFormat="1"/>
    <xf numFmtId="0" fontId="0" fillId="4" borderId="4" xfId="0" applyFill="1" applyBorder="1" applyAlignment="1">
      <alignment vertical="center" wrapText="1"/>
    </xf>
    <xf numFmtId="0" fontId="3" fillId="19" borderId="11" xfId="0" applyFont="1" applyFill="1" applyBorder="1" applyAlignment="1">
      <alignment horizontal="left" vertical="center" indent="1"/>
    </xf>
    <xf numFmtId="0" fontId="0" fillId="19" borderId="0" xfId="0" applyFill="1"/>
    <xf numFmtId="0" fontId="0" fillId="19" borderId="11" xfId="0" applyFill="1" applyBorder="1"/>
    <xf numFmtId="0" fontId="0" fillId="19" borderId="13" xfId="0" applyFill="1" applyBorder="1"/>
    <xf numFmtId="0" fontId="37" fillId="0" borderId="0" xfId="0" applyFont="1"/>
    <xf numFmtId="0" fontId="37" fillId="0" borderId="46" xfId="0" applyFont="1" applyBorder="1" applyProtection="1">
      <protection locked="0"/>
    </xf>
    <xf numFmtId="0" fontId="37" fillId="0" borderId="4" xfId="0" applyFont="1" applyBorder="1" applyAlignment="1" applyProtection="1">
      <protection locked="0"/>
    </xf>
    <xf numFmtId="0" fontId="0" fillId="4" borderId="4" xfId="0" applyFill="1" applyBorder="1" applyAlignment="1">
      <alignment horizontal="center" vertical="center" wrapText="1"/>
    </xf>
    <xf numFmtId="0" fontId="0" fillId="0" borderId="0" xfId="0" applyAlignment="1">
      <alignment horizontal="center"/>
    </xf>
    <xf numFmtId="0" fontId="0" fillId="0" borderId="12" xfId="0" applyBorder="1" applyAlignment="1">
      <alignment horizontal="center"/>
    </xf>
    <xf numFmtId="0" fontId="0" fillId="0" borderId="0" xfId="0" applyBorder="1" applyAlignment="1">
      <alignment horizontal="center"/>
    </xf>
    <xf numFmtId="0" fontId="0" fillId="0" borderId="0" xfId="0" applyBorder="1" applyProtection="1">
      <protection locked="0"/>
    </xf>
    <xf numFmtId="0" fontId="38" fillId="4" borderId="4" xfId="0" applyFont="1" applyFill="1" applyBorder="1" applyAlignment="1">
      <alignment wrapText="1"/>
    </xf>
    <xf numFmtId="49" fontId="0" fillId="0" borderId="4" xfId="0" applyNumberFormat="1" applyBorder="1" applyProtection="1">
      <protection locked="0"/>
    </xf>
    <xf numFmtId="0" fontId="0" fillId="8" borderId="47" xfId="0" applyFill="1" applyBorder="1" applyAlignment="1" applyProtection="1">
      <alignment horizontal="center" vertical="center"/>
      <protection locked="0"/>
    </xf>
    <xf numFmtId="0" fontId="0" fillId="8" borderId="8" xfId="0" applyFill="1" applyBorder="1" applyAlignment="1" applyProtection="1">
      <alignment horizontal="center" vertical="center"/>
      <protection locked="0"/>
    </xf>
    <xf numFmtId="49" fontId="0" fillId="13" borderId="18" xfId="0" applyNumberFormat="1" applyFill="1" applyBorder="1" applyAlignment="1" applyProtection="1">
      <alignment horizontal="center" vertical="center"/>
    </xf>
    <xf numFmtId="0" fontId="0" fillId="11" borderId="1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8" xfId="0" applyFill="1" applyBorder="1" applyAlignment="1" applyProtection="1">
      <alignment horizontal="center" vertical="center"/>
    </xf>
    <xf numFmtId="0" fontId="0" fillId="11" borderId="47" xfId="0" applyFill="1" applyBorder="1" applyAlignment="1" applyProtection="1">
      <alignment horizontal="center" vertical="center"/>
    </xf>
    <xf numFmtId="0" fontId="0" fillId="11" borderId="48" xfId="0" applyFill="1" applyBorder="1" applyAlignment="1" applyProtection="1">
      <alignment horizontal="center" vertical="center"/>
    </xf>
    <xf numFmtId="0" fontId="0" fillId="8" borderId="4" xfId="0" applyFill="1" applyBorder="1" applyAlignment="1" applyProtection="1">
      <alignment wrapText="1"/>
      <protection locked="0"/>
    </xf>
    <xf numFmtId="0" fontId="0" fillId="8" borderId="4" xfId="0" applyFill="1" applyBorder="1" applyAlignment="1" applyProtection="1">
      <alignment horizontal="right"/>
      <protection locked="0"/>
    </xf>
    <xf numFmtId="0" fontId="0" fillId="8" borderId="4" xfId="0" applyFill="1" applyBorder="1" applyProtection="1">
      <protection locked="0"/>
    </xf>
    <xf numFmtId="0" fontId="0" fillId="8" borderId="4" xfId="0" applyFill="1" applyBorder="1" applyAlignment="1" applyProtection="1">
      <alignment horizontal="left"/>
      <protection locked="0"/>
    </xf>
    <xf numFmtId="0" fontId="0" fillId="13" borderId="4" xfId="0" applyFill="1" applyBorder="1" applyAlignment="1" applyProtection="1">
      <alignment horizontal="right"/>
    </xf>
    <xf numFmtId="164" fontId="0" fillId="13" borderId="4" xfId="0" applyNumberFormat="1" applyFill="1" applyBorder="1" applyAlignment="1" applyProtection="1">
      <alignment horizontal="right"/>
    </xf>
    <xf numFmtId="0" fontId="0" fillId="12" borderId="4" xfId="0" applyFill="1" applyBorder="1" applyAlignment="1" applyProtection="1">
      <alignment wrapText="1"/>
    </xf>
    <xf numFmtId="164" fontId="0" fillId="11" borderId="4" xfId="0" applyNumberFormat="1" applyFill="1" applyBorder="1" applyAlignment="1" applyProtection="1">
      <alignment horizontal="right"/>
    </xf>
    <xf numFmtId="164" fontId="0" fillId="11" borderId="4" xfId="0" applyNumberFormat="1" applyFill="1" applyBorder="1" applyAlignment="1" applyProtection="1">
      <alignment horizontal="right"/>
      <protection hidden="1"/>
    </xf>
    <xf numFmtId="0" fontId="0" fillId="8" borderId="4" xfId="0" applyFill="1" applyBorder="1" applyAlignment="1" applyProtection="1">
      <alignment horizontal="center" vertical="center"/>
      <protection locked="0"/>
    </xf>
    <xf numFmtId="0" fontId="0" fillId="8" borderId="46" xfId="0" applyFill="1" applyBorder="1" applyAlignment="1" applyProtection="1">
      <alignment vertical="top"/>
      <protection locked="0"/>
    </xf>
    <xf numFmtId="0" fontId="37" fillId="8" borderId="46" xfId="0" applyFont="1" applyFill="1" applyBorder="1" applyProtection="1">
      <protection locked="0"/>
    </xf>
    <xf numFmtId="0" fontId="0" fillId="8" borderId="46" xfId="0" applyFill="1" applyBorder="1" applyAlignment="1" applyProtection="1">
      <alignment horizontal="justify" vertical="top" wrapText="1"/>
      <protection locked="0"/>
    </xf>
    <xf numFmtId="0" fontId="37" fillId="8" borderId="4" xfId="0" applyFont="1" applyFill="1" applyBorder="1" applyAlignment="1" applyProtection="1">
      <protection locked="0"/>
    </xf>
    <xf numFmtId="10" fontId="0" fillId="8" borderId="46" xfId="0" applyNumberFormat="1" applyFill="1" applyBorder="1" applyAlignment="1" applyProtection="1">
      <alignment vertical="top"/>
      <protection locked="0"/>
    </xf>
    <xf numFmtId="14" fontId="0" fillId="8" borderId="46" xfId="0" applyNumberFormat="1" applyFill="1" applyBorder="1" applyProtection="1">
      <protection locked="0"/>
    </xf>
    <xf numFmtId="0" fontId="18" fillId="16" borderId="6" xfId="5" applyNumberFormat="1" applyFont="1" applyFill="1" applyBorder="1" applyAlignment="1">
      <alignment horizontal="justify" vertical="center"/>
    </xf>
    <xf numFmtId="0" fontId="18" fillId="16" borderId="0" xfId="5" applyNumberFormat="1" applyFont="1" applyFill="1" applyBorder="1" applyAlignment="1">
      <alignment horizontal="justify" vertical="center"/>
    </xf>
    <xf numFmtId="0" fontId="18" fillId="16" borderId="7" xfId="5" applyNumberFormat="1" applyFont="1" applyFill="1" applyBorder="1" applyAlignment="1">
      <alignment horizontal="justify" vertical="center"/>
    </xf>
    <xf numFmtId="0" fontId="18" fillId="16" borderId="9" xfId="5" applyFont="1" applyFill="1" applyBorder="1" applyAlignment="1">
      <alignment horizontal="justify" vertical="center" wrapText="1"/>
    </xf>
    <xf numFmtId="0" fontId="18" fillId="16" borderId="17" xfId="5" applyFont="1" applyFill="1" applyBorder="1" applyAlignment="1">
      <alignment horizontal="justify" vertical="center" wrapText="1"/>
    </xf>
    <xf numFmtId="0" fontId="18" fillId="16" borderId="10" xfId="5" applyFont="1" applyFill="1" applyBorder="1" applyAlignment="1">
      <alignment horizontal="justify" vertical="center" wrapText="1"/>
    </xf>
    <xf numFmtId="0" fontId="18" fillId="15" borderId="2" xfId="5" applyFont="1" applyFill="1" applyBorder="1" applyAlignment="1">
      <alignment horizontal="justify" vertical="center" wrapText="1"/>
    </xf>
    <xf numFmtId="0" fontId="18" fillId="15" borderId="33" xfId="5" applyFont="1" applyFill="1" applyBorder="1" applyAlignment="1">
      <alignment horizontal="justify" vertical="center" wrapText="1"/>
    </xf>
    <xf numFmtId="0" fontId="18" fillId="15" borderId="3" xfId="5" applyFont="1" applyFill="1" applyBorder="1" applyAlignment="1">
      <alignment horizontal="justify" vertical="center" wrapText="1"/>
    </xf>
    <xf numFmtId="0" fontId="18" fillId="15" borderId="11" xfId="5" applyFont="1" applyFill="1" applyBorder="1" applyAlignment="1">
      <alignment horizontal="justify" vertical="center" wrapText="1"/>
    </xf>
    <xf numFmtId="0" fontId="18" fillId="15" borderId="12" xfId="5" applyFont="1" applyFill="1" applyBorder="1" applyAlignment="1">
      <alignment horizontal="justify" vertical="center" wrapText="1"/>
    </xf>
    <xf numFmtId="0" fontId="18" fillId="15" borderId="13" xfId="5" applyFont="1" applyFill="1" applyBorder="1" applyAlignment="1">
      <alignment horizontal="justify" vertical="center" wrapText="1"/>
    </xf>
    <xf numFmtId="0" fontId="18" fillId="16" borderId="11" xfId="5" applyFont="1" applyFill="1" applyBorder="1" applyAlignment="1">
      <alignment horizontal="left" vertical="center"/>
    </xf>
    <xf numFmtId="0" fontId="18" fillId="16" borderId="12" xfId="5" applyFont="1" applyFill="1" applyBorder="1" applyAlignment="1">
      <alignment horizontal="left" vertical="center"/>
    </xf>
    <xf numFmtId="0" fontId="21" fillId="14" borderId="11" xfId="5" applyFont="1" applyFill="1" applyBorder="1" applyAlignment="1">
      <alignment horizontal="center" vertical="center" wrapText="1"/>
    </xf>
    <xf numFmtId="0" fontId="21" fillId="14" borderId="12" xfId="5" applyFont="1" applyFill="1" applyBorder="1" applyAlignment="1">
      <alignment horizontal="center" vertical="center" wrapText="1"/>
    </xf>
    <xf numFmtId="0" fontId="21" fillId="14" borderId="13" xfId="5" applyFont="1" applyFill="1" applyBorder="1" applyAlignment="1">
      <alignment horizontal="center" vertical="center" wrapText="1"/>
    </xf>
    <xf numFmtId="0" fontId="22" fillId="15" borderId="11" xfId="5" applyFont="1" applyFill="1" applyBorder="1" applyAlignment="1">
      <alignment horizontal="justify" vertical="top" wrapText="1"/>
    </xf>
    <xf numFmtId="0" fontId="22" fillId="15" borderId="12" xfId="5" applyFont="1" applyFill="1" applyBorder="1" applyAlignment="1">
      <alignment horizontal="justify" vertical="top" wrapText="1"/>
    </xf>
    <xf numFmtId="0" fontId="22" fillId="15" borderId="13" xfId="5" applyFont="1" applyFill="1" applyBorder="1" applyAlignment="1">
      <alignment horizontal="justify" vertical="top" wrapText="1"/>
    </xf>
    <xf numFmtId="0" fontId="21" fillId="14" borderId="11" xfId="5" applyFont="1" applyFill="1" applyBorder="1" applyAlignment="1">
      <alignment horizontal="center" vertical="center"/>
    </xf>
    <xf numFmtId="0" fontId="21" fillId="14" borderId="12" xfId="5" applyFont="1" applyFill="1" applyBorder="1" applyAlignment="1">
      <alignment horizontal="center" vertical="center"/>
    </xf>
    <xf numFmtId="0" fontId="21" fillId="14" borderId="13" xfId="5" applyFont="1" applyFill="1" applyBorder="1" applyAlignment="1">
      <alignment horizontal="center" vertical="center"/>
    </xf>
    <xf numFmtId="0" fontId="14" fillId="14" borderId="11" xfId="4" applyFont="1" applyFill="1" applyBorder="1" applyAlignment="1">
      <alignment vertical="center" wrapText="1"/>
    </xf>
    <xf numFmtId="0" fontId="14" fillId="14" borderId="12" xfId="4" applyFont="1" applyFill="1" applyBorder="1" applyAlignment="1">
      <alignment vertical="center" wrapText="1"/>
    </xf>
    <xf numFmtId="0" fontId="14" fillId="14" borderId="13" xfId="4" applyFont="1" applyFill="1" applyBorder="1" applyAlignment="1">
      <alignment vertical="center" wrapText="1"/>
    </xf>
    <xf numFmtId="0" fontId="2" fillId="0" borderId="11" xfId="1" applyBorder="1" applyAlignment="1" applyProtection="1">
      <alignment vertical="center"/>
    </xf>
    <xf numFmtId="0" fontId="2" fillId="0" borderId="12" xfId="1" applyBorder="1" applyAlignment="1" applyProtection="1"/>
    <xf numFmtId="0" fontId="2" fillId="0" borderId="13" xfId="1" applyBorder="1" applyAlignment="1" applyProtection="1"/>
    <xf numFmtId="0" fontId="2" fillId="0" borderId="12" xfId="1" applyBorder="1" applyAlignment="1" applyProtection="1">
      <alignment vertical="center"/>
    </xf>
    <xf numFmtId="0" fontId="2" fillId="0" borderId="13" xfId="1" applyBorder="1" applyAlignment="1" applyProtection="1">
      <alignment vertical="center"/>
    </xf>
    <xf numFmtId="0" fontId="16" fillId="14" borderId="11" xfId="4" applyFont="1" applyFill="1" applyBorder="1" applyAlignment="1">
      <alignment horizontal="center" vertical="center" wrapText="1"/>
    </xf>
    <xf numFmtId="0" fontId="17" fillId="14" borderId="12" xfId="4" applyFont="1" applyFill="1" applyBorder="1" applyAlignment="1">
      <alignment horizontal="center" vertical="center" wrapText="1"/>
    </xf>
    <xf numFmtId="0" fontId="17" fillId="14" borderId="13" xfId="4" applyFont="1" applyFill="1" applyBorder="1" applyAlignment="1">
      <alignment horizontal="center" vertical="center" wrapText="1"/>
    </xf>
    <xf numFmtId="0" fontId="18" fillId="16" borderId="1" xfId="4" applyNumberFormat="1" applyFont="1" applyFill="1" applyBorder="1" applyAlignment="1">
      <alignment horizontal="justify" vertical="center" wrapText="1"/>
    </xf>
    <xf numFmtId="0" fontId="18" fillId="16" borderId="8" xfId="4" applyNumberFormat="1" applyFont="1" applyFill="1" applyBorder="1" applyAlignment="1">
      <alignment horizontal="justify" vertical="center" wrapText="1"/>
    </xf>
    <xf numFmtId="0" fontId="18" fillId="15" borderId="6" xfId="5" applyFont="1" applyFill="1" applyBorder="1" applyAlignment="1">
      <alignment horizontal="justify" vertical="center" wrapText="1"/>
    </xf>
    <xf numFmtId="0" fontId="18" fillId="15" borderId="0" xfId="5" applyFont="1" applyFill="1" applyBorder="1" applyAlignment="1">
      <alignment horizontal="justify" vertical="center"/>
    </xf>
    <xf numFmtId="0" fontId="18" fillId="15" borderId="7" xfId="5" applyFont="1" applyFill="1" applyBorder="1" applyAlignment="1">
      <alignment horizontal="justify" vertical="center"/>
    </xf>
    <xf numFmtId="0" fontId="18" fillId="15" borderId="6" xfId="5" applyFont="1" applyFill="1" applyBorder="1" applyAlignment="1">
      <alignment horizontal="left" vertical="center" wrapText="1"/>
    </xf>
    <xf numFmtId="0" fontId="18" fillId="15" borderId="0" xfId="5" applyFont="1" applyFill="1" applyBorder="1" applyAlignment="1">
      <alignment horizontal="left" vertical="center" wrapText="1"/>
    </xf>
    <xf numFmtId="0" fontId="18" fillId="15" borderId="7" xfId="5" applyFont="1" applyFill="1" applyBorder="1" applyAlignment="1">
      <alignment horizontal="left" vertical="center" wrapText="1"/>
    </xf>
    <xf numFmtId="0" fontId="18" fillId="16" borderId="4" xfId="5" applyNumberFormat="1" applyFont="1" applyFill="1" applyBorder="1" applyAlignment="1">
      <alignment horizontal="justify" vertical="center"/>
    </xf>
    <xf numFmtId="0" fontId="18" fillId="15" borderId="4" xfId="5" applyFont="1" applyFill="1" applyBorder="1" applyAlignment="1">
      <alignment horizontal="justify" vertical="center"/>
    </xf>
    <xf numFmtId="0" fontId="18" fillId="15" borderId="4" xfId="5" applyFont="1" applyFill="1" applyBorder="1" applyAlignment="1">
      <alignment horizontal="justify" vertical="center" wrapText="1"/>
    </xf>
    <xf numFmtId="0" fontId="18" fillId="16" borderId="4" xfId="5" applyNumberFormat="1" applyFont="1" applyFill="1" applyBorder="1" applyAlignment="1">
      <alignment horizontal="justify" vertical="center" wrapText="1"/>
    </xf>
    <xf numFmtId="0" fontId="22" fillId="15" borderId="2" xfId="5" applyFont="1" applyFill="1" applyBorder="1" applyAlignment="1">
      <alignment horizontal="justify" vertical="top" wrapText="1"/>
    </xf>
    <xf numFmtId="0" fontId="22" fillId="15" borderId="33" xfId="5" applyFont="1" applyFill="1" applyBorder="1" applyAlignment="1">
      <alignment horizontal="justify" vertical="top" wrapText="1"/>
    </xf>
    <xf numFmtId="0" fontId="22" fillId="15" borderId="3" xfId="5" applyFont="1" applyFill="1" applyBorder="1" applyAlignment="1">
      <alignment horizontal="justify" vertical="top" wrapText="1"/>
    </xf>
    <xf numFmtId="0" fontId="22" fillId="15" borderId="2" xfId="5" applyFont="1" applyFill="1" applyBorder="1" applyAlignment="1">
      <alignment horizontal="justify" vertical="center" wrapText="1"/>
    </xf>
    <xf numFmtId="0" fontId="22" fillId="15" borderId="33" xfId="5" applyFont="1" applyFill="1" applyBorder="1" applyAlignment="1">
      <alignment horizontal="justify" vertical="center" wrapText="1"/>
    </xf>
    <xf numFmtId="0" fontId="22" fillId="15" borderId="3" xfId="5" applyFont="1" applyFill="1" applyBorder="1" applyAlignment="1">
      <alignment horizontal="justify" vertical="center" wrapText="1"/>
    </xf>
    <xf numFmtId="0" fontId="18" fillId="15" borderId="0" xfId="5" applyFont="1" applyFill="1" applyBorder="1" applyAlignment="1">
      <alignment horizontal="justify" vertical="center" wrapText="1"/>
    </xf>
    <xf numFmtId="0" fontId="18" fillId="15" borderId="7" xfId="5" applyFont="1" applyFill="1" applyBorder="1" applyAlignment="1">
      <alignment horizontal="justify" vertical="center" wrapText="1"/>
    </xf>
    <xf numFmtId="0" fontId="6" fillId="6" borderId="0" xfId="0" applyFont="1" applyFill="1" applyBorder="1" applyAlignment="1" applyProtection="1">
      <alignment horizontal="center"/>
    </xf>
    <xf numFmtId="0" fontId="5" fillId="7" borderId="11" xfId="0" applyFont="1" applyFill="1" applyBorder="1" applyAlignment="1" applyProtection="1">
      <alignment horizontal="center" vertical="center"/>
    </xf>
    <xf numFmtId="0" fontId="5" fillId="7" borderId="13" xfId="0" applyFont="1" applyFill="1" applyBorder="1" applyAlignment="1" applyProtection="1">
      <alignment horizontal="center" vertical="center"/>
    </xf>
    <xf numFmtId="0" fontId="0" fillId="12" borderId="11" xfId="0" applyFill="1" applyBorder="1" applyAlignment="1" applyProtection="1">
      <alignment horizontal="center"/>
    </xf>
    <xf numFmtId="0" fontId="0" fillId="12" borderId="12" xfId="0" applyFill="1" applyBorder="1" applyAlignment="1" applyProtection="1">
      <alignment horizontal="center"/>
    </xf>
    <xf numFmtId="0" fontId="0" fillId="12" borderId="13" xfId="0" applyFill="1" applyBorder="1" applyAlignment="1" applyProtection="1">
      <alignment horizontal="center"/>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4" xfId="0" applyFill="1" applyBorder="1" applyAlignment="1">
      <alignment horizontal="center" vertical="center" wrapText="1"/>
    </xf>
    <xf numFmtId="0" fontId="3" fillId="7" borderId="11"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 xfId="0" applyFill="1" applyBorder="1" applyAlignment="1">
      <alignment horizontal="center" vertical="center" wrapText="1"/>
    </xf>
    <xf numFmtId="0" fontId="0" fillId="4" borderId="5" xfId="0" applyFill="1" applyBorder="1" applyAlignment="1">
      <alignment horizontal="center" vertical="center" wrapText="1"/>
    </xf>
    <xf numFmtId="0" fontId="0" fillId="4" borderId="8" xfId="0" applyFill="1" applyBorder="1" applyAlignment="1">
      <alignment horizontal="center"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5" borderId="13" xfId="0" applyFont="1" applyFill="1" applyBorder="1" applyAlignment="1">
      <alignment horizontal="left" vertical="center" wrapText="1"/>
    </xf>
    <xf numFmtId="4" fontId="0" fillId="4" borderId="35" xfId="0" applyNumberFormat="1" applyFill="1" applyBorder="1" applyAlignment="1" applyProtection="1">
      <alignment horizontal="center" vertical="center"/>
    </xf>
    <xf numFmtId="4" fontId="0" fillId="4" borderId="36" xfId="0" applyNumberFormat="1" applyFill="1" applyBorder="1" applyAlignment="1" applyProtection="1">
      <alignment horizontal="center" vertical="center"/>
    </xf>
    <xf numFmtId="0" fontId="1" fillId="4" borderId="4" xfId="0" applyFont="1" applyFill="1" applyBorder="1" applyAlignment="1">
      <alignment horizontal="right" wrapText="1"/>
    </xf>
    <xf numFmtId="0" fontId="1" fillId="4" borderId="4" xfId="0" applyFont="1" applyFill="1" applyBorder="1" applyAlignment="1">
      <alignment horizontal="right"/>
    </xf>
    <xf numFmtId="0" fontId="1" fillId="4" borderId="20" xfId="0" applyFont="1" applyFill="1" applyBorder="1" applyAlignment="1">
      <alignment horizontal="right" wrapText="1"/>
    </xf>
    <xf numFmtId="0" fontId="1" fillId="4" borderId="20" xfId="0" applyFont="1" applyFill="1" applyBorder="1" applyAlignment="1">
      <alignment horizontal="right"/>
    </xf>
    <xf numFmtId="1" fontId="0" fillId="12" borderId="28" xfId="0" applyNumberFormat="1" applyFill="1" applyBorder="1" applyAlignment="1" applyProtection="1">
      <alignment horizontal="center" vertical="center"/>
      <protection hidden="1"/>
    </xf>
    <xf numFmtId="1" fontId="0" fillId="12" borderId="29" xfId="0" applyNumberFormat="1" applyFill="1" applyBorder="1" applyAlignment="1" applyProtection="1">
      <alignment horizontal="center" vertical="center"/>
      <protection hidden="1"/>
    </xf>
    <xf numFmtId="1" fontId="0" fillId="12" borderId="6" xfId="0" applyNumberFormat="1" applyFill="1" applyBorder="1" applyAlignment="1" applyProtection="1">
      <alignment horizontal="center" vertical="center"/>
      <protection hidden="1"/>
    </xf>
    <xf numFmtId="1" fontId="0" fillId="12" borderId="7" xfId="0" applyNumberFormat="1" applyFill="1" applyBorder="1" applyAlignment="1" applyProtection="1">
      <alignment horizontal="center" vertical="center"/>
      <protection hidden="1"/>
    </xf>
    <xf numFmtId="1" fontId="0" fillId="12" borderId="30" xfId="0" applyNumberFormat="1" applyFill="1" applyBorder="1" applyAlignment="1" applyProtection="1">
      <alignment horizontal="center" vertical="center"/>
      <protection hidden="1"/>
    </xf>
    <xf numFmtId="1" fontId="0" fillId="12" borderId="31" xfId="0" applyNumberFormat="1" applyFill="1" applyBorder="1" applyAlignment="1" applyProtection="1">
      <alignment horizontal="center" vertical="center"/>
      <protection hidden="1"/>
    </xf>
    <xf numFmtId="0" fontId="1" fillId="6" borderId="34" xfId="0" applyFont="1" applyFill="1" applyBorder="1" applyAlignment="1">
      <alignment horizontal="center" vertical="center"/>
    </xf>
    <xf numFmtId="0" fontId="1" fillId="6" borderId="36" xfId="0" applyFont="1" applyFill="1" applyBorder="1" applyAlignment="1">
      <alignment horizontal="center" vertical="center"/>
    </xf>
    <xf numFmtId="0" fontId="3" fillId="4" borderId="34" xfId="0" applyFont="1" applyFill="1" applyBorder="1" applyAlignment="1">
      <alignment horizontal="right" vertical="center" indent="2"/>
    </xf>
    <xf numFmtId="0" fontId="3" fillId="4" borderId="35" xfId="0" applyFont="1" applyFill="1" applyBorder="1" applyAlignment="1">
      <alignment horizontal="right" vertical="center" indent="2"/>
    </xf>
    <xf numFmtId="0" fontId="3" fillId="4" borderId="36" xfId="0" applyFont="1" applyFill="1" applyBorder="1" applyAlignment="1">
      <alignment horizontal="right" vertical="center" indent="2"/>
    </xf>
    <xf numFmtId="1" fontId="0" fillId="4" borderId="4" xfId="0" applyNumberFormat="1" applyFont="1" applyFill="1" applyBorder="1" applyAlignment="1">
      <alignment horizontal="center" vertical="center" wrapText="1"/>
    </xf>
    <xf numFmtId="1" fontId="0" fillId="4" borderId="1" xfId="0" applyNumberFormat="1" applyFont="1" applyFill="1" applyBorder="1" applyAlignment="1">
      <alignment horizontal="center" vertical="center" wrapText="1"/>
    </xf>
    <xf numFmtId="1" fontId="0" fillId="4" borderId="5" xfId="0" applyNumberFormat="1" applyFont="1" applyFill="1" applyBorder="1" applyAlignment="1">
      <alignment horizontal="center" vertical="center" wrapText="1"/>
    </xf>
    <xf numFmtId="1" fontId="0" fillId="4" borderId="8" xfId="0" applyNumberFormat="1" applyFont="1" applyFill="1" applyBorder="1" applyAlignment="1">
      <alignment horizontal="center" vertical="center" wrapText="1"/>
    </xf>
    <xf numFmtId="0" fontId="1" fillId="3" borderId="21" xfId="0" applyFont="1" applyFill="1" applyBorder="1" applyAlignment="1">
      <alignment horizontal="left" vertical="center"/>
    </xf>
    <xf numFmtId="0" fontId="0" fillId="0" borderId="20" xfId="0" applyBorder="1" applyAlignment="1">
      <alignment horizontal="left"/>
    </xf>
    <xf numFmtId="0" fontId="0" fillId="12" borderId="28" xfId="0" applyFill="1" applyBorder="1" applyAlignment="1" applyProtection="1">
      <alignment horizontal="right"/>
      <protection hidden="1"/>
    </xf>
    <xf numFmtId="0" fontId="0" fillId="12" borderId="29" xfId="0" applyFill="1" applyBorder="1" applyAlignment="1" applyProtection="1">
      <alignment horizontal="right"/>
      <protection hidden="1"/>
    </xf>
    <xf numFmtId="0" fontId="0" fillId="12" borderId="6" xfId="0" applyFill="1" applyBorder="1" applyAlignment="1" applyProtection="1">
      <alignment horizontal="right"/>
      <protection hidden="1"/>
    </xf>
    <xf numFmtId="0" fontId="0" fillId="12" borderId="7" xfId="0" applyFill="1" applyBorder="1" applyAlignment="1" applyProtection="1">
      <alignment horizontal="right"/>
      <protection hidden="1"/>
    </xf>
    <xf numFmtId="0" fontId="0" fillId="12" borderId="30" xfId="0" applyFill="1" applyBorder="1" applyAlignment="1" applyProtection="1">
      <alignment horizontal="right"/>
      <protection hidden="1"/>
    </xf>
    <xf numFmtId="0" fontId="0" fillId="12" borderId="31" xfId="0" applyFill="1" applyBorder="1" applyAlignment="1" applyProtection="1">
      <alignment horizontal="right"/>
      <protection hidden="1"/>
    </xf>
    <xf numFmtId="0" fontId="0" fillId="4" borderId="2"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11" xfId="0" applyFont="1" applyFill="1" applyBorder="1" applyAlignment="1">
      <alignment horizontal="center" vertical="center"/>
    </xf>
    <xf numFmtId="0" fontId="0" fillId="4" borderId="12" xfId="0" applyFont="1" applyFill="1" applyBorder="1" applyAlignment="1">
      <alignment horizontal="center" vertical="center"/>
    </xf>
    <xf numFmtId="0" fontId="0" fillId="4" borderId="13" xfId="0" applyFont="1" applyFill="1" applyBorder="1" applyAlignment="1">
      <alignment horizontal="center" vertical="center"/>
    </xf>
    <xf numFmtId="2" fontId="0" fillId="4" borderId="4" xfId="2" applyNumberFormat="1" applyFont="1" applyFill="1" applyBorder="1" applyAlignment="1">
      <alignment horizontal="center" vertical="center" wrapText="1"/>
    </xf>
    <xf numFmtId="2" fontId="0" fillId="4" borderId="4" xfId="0" applyNumberFormat="1" applyFont="1" applyFill="1" applyBorder="1" applyAlignment="1">
      <alignment horizontal="center" vertical="center" wrapText="1"/>
    </xf>
    <xf numFmtId="1" fontId="0" fillId="4" borderId="4" xfId="0" applyNumberFormat="1" applyFill="1" applyBorder="1" applyAlignment="1">
      <alignment horizontal="center" vertical="center" wrapText="1"/>
    </xf>
    <xf numFmtId="0" fontId="3" fillId="7" borderId="23" xfId="0" applyFont="1" applyFill="1" applyBorder="1" applyAlignment="1">
      <alignment horizontal="left" vertical="center" wrapText="1"/>
    </xf>
    <xf numFmtId="0" fontId="3" fillId="7" borderId="24" xfId="0" applyFont="1" applyFill="1" applyBorder="1" applyAlignment="1">
      <alignment horizontal="left" vertical="center" wrapText="1"/>
    </xf>
    <xf numFmtId="0" fontId="3" fillId="7" borderId="25" xfId="0" applyFont="1" applyFill="1" applyBorder="1" applyAlignment="1">
      <alignment horizontal="left" vertical="center" wrapText="1"/>
    </xf>
    <xf numFmtId="0" fontId="3" fillId="7" borderId="1" xfId="0" applyFont="1" applyFill="1" applyBorder="1" applyAlignment="1">
      <alignment horizontal="left" vertical="center" wrapText="1" indent="2"/>
    </xf>
    <xf numFmtId="0" fontId="0" fillId="4" borderId="1" xfId="0" applyFont="1" applyFill="1" applyBorder="1" applyAlignment="1">
      <alignment horizontal="center" vertical="center"/>
    </xf>
    <xf numFmtId="0" fontId="0" fillId="4" borderId="5" xfId="0" applyFont="1" applyFill="1" applyBorder="1" applyAlignment="1">
      <alignment horizontal="center" vertical="center"/>
    </xf>
    <xf numFmtId="0" fontId="0" fillId="4" borderId="8" xfId="0" applyFont="1" applyFill="1" applyBorder="1" applyAlignment="1">
      <alignment horizontal="center" vertical="center"/>
    </xf>
    <xf numFmtId="0" fontId="1" fillId="8" borderId="34" xfId="0" applyFont="1" applyFill="1" applyBorder="1" applyAlignment="1">
      <alignment horizontal="center" vertical="center"/>
    </xf>
    <xf numFmtId="0" fontId="0" fillId="4" borderId="5"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11" xfId="0" applyFont="1" applyFill="1" applyBorder="1" applyAlignment="1">
      <alignment horizontal="center" vertical="center" wrapText="1"/>
    </xf>
    <xf numFmtId="0" fontId="0" fillId="4" borderId="12" xfId="0" applyFont="1" applyFill="1" applyBorder="1" applyAlignment="1">
      <alignment horizontal="center" vertical="center" wrapText="1"/>
    </xf>
    <xf numFmtId="0" fontId="0" fillId="4" borderId="13"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0" fillId="4" borderId="12" xfId="0" applyFill="1" applyBorder="1" applyAlignment="1">
      <alignment horizontal="center" vertical="center" wrapText="1"/>
    </xf>
    <xf numFmtId="0" fontId="38" fillId="4" borderId="4" xfId="0" applyFont="1" applyFill="1" applyBorder="1" applyAlignment="1">
      <alignment horizontal="center" vertical="center" wrapText="1"/>
    </xf>
    <xf numFmtId="0" fontId="0" fillId="4" borderId="4" xfId="0" applyFill="1" applyBorder="1" applyAlignment="1">
      <alignment vertical="center" wrapText="1"/>
    </xf>
    <xf numFmtId="0" fontId="0" fillId="0" borderId="0" xfId="0" applyAlignment="1">
      <alignment horizontal="center"/>
    </xf>
    <xf numFmtId="0" fontId="0" fillId="0" borderId="17" xfId="0" applyBorder="1" applyAlignment="1">
      <alignment horizontal="center"/>
    </xf>
    <xf numFmtId="0" fontId="0" fillId="0" borderId="12" xfId="0" applyBorder="1" applyAlignment="1">
      <alignment horizontal="center"/>
    </xf>
    <xf numFmtId="0" fontId="0" fillId="19" borderId="12" xfId="0" applyFill="1" applyBorder="1" applyAlignment="1">
      <alignment horizontal="center"/>
    </xf>
    <xf numFmtId="0" fontId="3" fillId="7" borderId="11" xfId="0" applyFont="1" applyFill="1" applyBorder="1" applyAlignment="1">
      <alignment horizontal="left" vertical="center" wrapText="1" indent="1"/>
    </xf>
    <xf numFmtId="0" fontId="3" fillId="7" borderId="12" xfId="0" applyFont="1" applyFill="1" applyBorder="1" applyAlignment="1">
      <alignment horizontal="left" vertical="center" wrapText="1" indent="1"/>
    </xf>
    <xf numFmtId="0" fontId="0" fillId="10" borderId="1" xfId="0" applyFont="1" applyFill="1" applyBorder="1" applyAlignment="1">
      <alignment horizontal="center" vertical="center" wrapText="1"/>
    </xf>
    <xf numFmtId="0" fontId="0" fillId="10" borderId="5" xfId="0" applyFont="1" applyFill="1" applyBorder="1" applyAlignment="1">
      <alignment horizontal="center" vertical="center" wrapText="1"/>
    </xf>
    <xf numFmtId="0" fontId="0" fillId="10" borderId="8" xfId="0" applyFont="1" applyFill="1" applyBorder="1" applyAlignment="1">
      <alignment horizontal="center" vertical="center" wrapText="1"/>
    </xf>
    <xf numFmtId="0" fontId="0" fillId="0" borderId="5" xfId="0" applyBorder="1"/>
    <xf numFmtId="0" fontId="0" fillId="0" borderId="8" xfId="0" applyBorder="1"/>
    <xf numFmtId="0" fontId="0" fillId="0" borderId="5" xfId="0" applyBorder="1" applyAlignment="1">
      <alignment horizontal="center"/>
    </xf>
    <xf numFmtId="0" fontId="0" fillId="0" borderId="8" xfId="0" applyBorder="1" applyAlignment="1">
      <alignment horizontal="center"/>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0" fillId="10" borderId="1" xfId="0" applyFill="1" applyBorder="1" applyAlignment="1" applyProtection="1">
      <alignment horizontal="center" vertical="center" wrapText="1"/>
      <protection locked="0"/>
    </xf>
    <xf numFmtId="0" fontId="0" fillId="10" borderId="5" xfId="0" applyFill="1" applyBorder="1" applyAlignment="1" applyProtection="1">
      <alignment horizontal="center" vertical="center" wrapText="1"/>
      <protection locked="0"/>
    </xf>
    <xf numFmtId="0" fontId="0" fillId="10" borderId="8" xfId="0" applyFill="1" applyBorder="1" applyAlignment="1" applyProtection="1">
      <alignment horizontal="center" vertical="center" wrapText="1"/>
      <protection locked="0"/>
    </xf>
  </cellXfs>
  <cellStyles count="6">
    <cellStyle name="Comma" xfId="2" builtinId="3"/>
    <cellStyle name="Hyperlink" xfId="1" builtinId="8"/>
    <cellStyle name="Hyperlink 2" xfId="3"/>
    <cellStyle name="Normal" xfId="0" builtinId="0"/>
    <cellStyle name="Normal 2" xfId="5"/>
    <cellStyle name="Normal 2 4" xfId="4"/>
  </cellStyles>
  <dxfs count="0"/>
  <tableStyles count="0" defaultTableStyle="TableStyleMedium2" defaultPivotStyle="PivotStyleLight16"/>
  <colors>
    <mruColors>
      <color rgb="FF92CDE1"/>
      <color rgb="FFD8D8D8"/>
      <color rgb="FFDDEBF7"/>
      <color rgb="FF5B9BD5"/>
      <color rgb="FFF2F2F2"/>
      <color rgb="FF92CDDC"/>
      <color rgb="FFB685DB"/>
      <color rgb="FFD8BEEC"/>
      <color rgb="FFF3F3F3"/>
      <color rgb="FFDEEB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381000</xdr:colOff>
      <xdr:row>0</xdr:row>
      <xdr:rowOff>0</xdr:rowOff>
    </xdr:from>
    <xdr:to>
      <xdr:col>12</xdr:col>
      <xdr:colOff>337185</xdr:colOff>
      <xdr:row>5</xdr:row>
      <xdr:rowOff>60960</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6400800" y="0"/>
          <a:ext cx="1851660" cy="10134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116417</xdr:colOff>
      <xdr:row>13</xdr:row>
      <xdr:rowOff>59262</xdr:rowOff>
    </xdr:from>
    <xdr:to>
      <xdr:col>4</xdr:col>
      <xdr:colOff>736623</xdr:colOff>
      <xdr:row>13</xdr:row>
      <xdr:rowOff>260345</xdr:rowOff>
    </xdr:to>
    <xdr:sp macro="[0]!Add_Rows" textlink="">
      <xdr:nvSpPr>
        <xdr:cNvPr id="6" name="Rounded Rectangle 5">
          <a:extLst>
            <a:ext uri="{FF2B5EF4-FFF2-40B4-BE49-F238E27FC236}">
              <a16:creationId xmlns:a16="http://schemas.microsoft.com/office/drawing/2014/main" xmlns="" id="{00000000-0008-0000-0A00-000006000000}"/>
            </a:ext>
          </a:extLst>
        </xdr:cNvPr>
        <xdr:cNvSpPr/>
      </xdr:nvSpPr>
      <xdr:spPr>
        <a:xfrm>
          <a:off x="910167" y="2683929"/>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861465</xdr:colOff>
      <xdr:row>13</xdr:row>
      <xdr:rowOff>63500</xdr:rowOff>
    </xdr:from>
    <xdr:to>
      <xdr:col>4</xdr:col>
      <xdr:colOff>1481671</xdr:colOff>
      <xdr:row>13</xdr:row>
      <xdr:rowOff>264583</xdr:rowOff>
    </xdr:to>
    <xdr:sp macro="[0]!'Del_Form 1'" textlink="">
      <xdr:nvSpPr>
        <xdr:cNvPr id="7" name="Rounded Rectangle 6">
          <a:extLst>
            <a:ext uri="{FF2B5EF4-FFF2-40B4-BE49-F238E27FC236}">
              <a16:creationId xmlns:a16="http://schemas.microsoft.com/office/drawing/2014/main" xmlns="" id="{00000000-0008-0000-0A00-000007000000}"/>
            </a:ext>
          </a:extLst>
        </xdr:cNvPr>
        <xdr:cNvSpPr/>
      </xdr:nvSpPr>
      <xdr:spPr>
        <a:xfrm>
          <a:off x="1655215" y="2688167"/>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179918</xdr:colOff>
      <xdr:row>6</xdr:row>
      <xdr:rowOff>95250</xdr:rowOff>
    </xdr:from>
    <xdr:to>
      <xdr:col>4</xdr:col>
      <xdr:colOff>1001214</xdr:colOff>
      <xdr:row>7</xdr:row>
      <xdr:rowOff>122762</xdr:rowOff>
    </xdr:to>
    <xdr:sp macro="[0]!home" textlink="">
      <xdr:nvSpPr>
        <xdr:cNvPr id="8" name="Rounded Rectangle 7">
          <a:extLst>
            <a:ext uri="{FF2B5EF4-FFF2-40B4-BE49-F238E27FC236}">
              <a16:creationId xmlns:a16="http://schemas.microsoft.com/office/drawing/2014/main" xmlns="" id="{00000000-0008-0000-0A00-000008000000}"/>
            </a:ext>
          </a:extLst>
        </xdr:cNvPr>
        <xdr:cNvSpPr/>
      </xdr:nvSpPr>
      <xdr:spPr>
        <a:xfrm>
          <a:off x="973668" y="95250"/>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Home</a:t>
          </a:r>
        </a:p>
      </xdr:txBody>
    </xdr:sp>
    <xdr:clientData/>
  </xdr:twoCellAnchor>
  <xdr:twoCellAnchor>
    <xdr:from>
      <xdr:col>4</xdr:col>
      <xdr:colOff>1126043</xdr:colOff>
      <xdr:row>6</xdr:row>
      <xdr:rowOff>99488</xdr:rowOff>
    </xdr:from>
    <xdr:to>
      <xdr:col>4</xdr:col>
      <xdr:colOff>1947339</xdr:colOff>
      <xdr:row>7</xdr:row>
      <xdr:rowOff>127000</xdr:rowOff>
    </xdr:to>
    <xdr:sp macro="[0]!'OtherIndFrn 1'" textlink="">
      <xdr:nvSpPr>
        <xdr:cNvPr id="9" name="Rounded Rectangle 8">
          <a:extLst>
            <a:ext uri="{FF2B5EF4-FFF2-40B4-BE49-F238E27FC236}">
              <a16:creationId xmlns:a16="http://schemas.microsoft.com/office/drawing/2014/main" xmlns="" id="{00000000-0008-0000-0A00-000009000000}"/>
            </a:ext>
          </a:extLst>
        </xdr:cNvPr>
        <xdr:cNvSpPr/>
      </xdr:nvSpPr>
      <xdr:spPr>
        <a:xfrm>
          <a:off x="1919793" y="99488"/>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Validate</a:t>
          </a:r>
        </a:p>
      </xdr:txBody>
    </xdr:sp>
    <xdr:clientData/>
  </xdr:twoCellAnchor>
  <mc:AlternateContent xmlns:mc="http://schemas.openxmlformats.org/markup-compatibility/2006">
    <mc:Choice xmlns:a14="http://schemas.microsoft.com/office/drawing/2010/main" Requires="a14">
      <xdr:twoCellAnchor>
        <xdr:from>
          <xdr:col>27</xdr:col>
          <xdr:colOff>57150</xdr:colOff>
          <xdr:row>14</xdr:row>
          <xdr:rowOff>57150</xdr:rowOff>
        </xdr:from>
        <xdr:to>
          <xdr:col>27</xdr:col>
          <xdr:colOff>1266825</xdr:colOff>
          <xdr:row>14</xdr:row>
          <xdr:rowOff>266700</xdr:rowOff>
        </xdr:to>
        <xdr:sp macro="" textlink="">
          <xdr:nvSpPr>
            <xdr:cNvPr id="10241" name="Button 1" hidden="1">
              <a:extLst>
                <a:ext uri="{63B3BB69-23CF-44E3-9099-C40C66FF867C}">
                  <a14:compatExt spid="_x0000_s1024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27</xdr:col>
          <xdr:colOff>57150</xdr:colOff>
          <xdr:row>15</xdr:row>
          <xdr:rowOff>57150</xdr:rowOff>
        </xdr:from>
        <xdr:to>
          <xdr:col>27</xdr:col>
          <xdr:colOff>1266825</xdr:colOff>
          <xdr:row>15</xdr:row>
          <xdr:rowOff>266700</xdr:rowOff>
        </xdr:to>
        <xdr:sp macro="" textlink="">
          <xdr:nvSpPr>
            <xdr:cNvPr id="10242" name="Button 2" hidden="1">
              <a:extLst>
                <a:ext uri="{63B3BB69-23CF-44E3-9099-C40C66FF867C}">
                  <a14:compatExt spid="_x0000_s10242"/>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0B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xmlns="" id="{00000000-0008-0000-0B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xmlns="" id="{00000000-0008-0000-0B00-000004000000}"/>
            </a:ext>
          </a:extLst>
        </xdr:cNvPr>
        <xdr:cNvSpPr/>
      </xdr:nvSpPr>
      <xdr:spPr>
        <a:xfrm>
          <a:off x="1009649" y="2745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123825</xdr:rowOff>
    </xdr:to>
    <xdr:sp macro="[0]!'ValidatePPG 1'" textlink="">
      <xdr:nvSpPr>
        <xdr:cNvPr id="5" name="Rounded Rectangle 4">
          <a:extLst>
            <a:ext uri="{FF2B5EF4-FFF2-40B4-BE49-F238E27FC236}">
              <a16:creationId xmlns:a16="http://schemas.microsoft.com/office/drawing/2014/main" xmlns="" id="{00000000-0008-0000-0B00-000005000000}"/>
            </a:ext>
          </a:extLst>
        </xdr:cNvPr>
        <xdr:cNvSpPr/>
      </xdr:nvSpPr>
      <xdr:spPr>
        <a:xfrm>
          <a:off x="184784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265950</xdr:rowOff>
    </xdr:to>
    <xdr:sp macro="[0]!Add_Rows" textlink="">
      <xdr:nvSpPr>
        <xdr:cNvPr id="2" name="Rounded Rectangle 1">
          <a:extLst>
            <a:ext uri="{FF2B5EF4-FFF2-40B4-BE49-F238E27FC236}">
              <a16:creationId xmlns:a16="http://schemas.microsoft.com/office/drawing/2014/main" xmlns="" id="{00000000-0008-0000-0C00-000002000000}"/>
            </a:ext>
          </a:extLst>
        </xdr:cNvPr>
        <xdr:cNvSpPr/>
      </xdr:nvSpPr>
      <xdr:spPr>
        <a:xfrm>
          <a:off x="1028699"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3" name="Rounded Rectangle 2">
          <a:extLst>
            <a:ext uri="{FF2B5EF4-FFF2-40B4-BE49-F238E27FC236}">
              <a16:creationId xmlns:a16="http://schemas.microsoft.com/office/drawing/2014/main" xmlns="" id="{00000000-0008-0000-0C00-000003000000}"/>
            </a:ext>
          </a:extLst>
        </xdr:cNvPr>
        <xdr:cNvSpPr/>
      </xdr:nvSpPr>
      <xdr:spPr>
        <a:xfrm>
          <a:off x="1716568"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xmlns="" id="{00000000-0008-0000-0C00-000004000000}"/>
            </a:ext>
          </a:extLst>
        </xdr:cNvPr>
        <xdr:cNvSpPr/>
      </xdr:nvSpPr>
      <xdr:spPr>
        <a:xfrm>
          <a:off x="1009649" y="465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xmlns="" id="{00000000-0008-0000-0C00-000005000000}"/>
            </a:ext>
          </a:extLst>
        </xdr:cNvPr>
        <xdr:cNvSpPr/>
      </xdr:nvSpPr>
      <xdr:spPr>
        <a:xfrm>
          <a:off x="1866899" y="4667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xmlns="" id="{00000000-0008-0000-0D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745018</xdr:colOff>
      <xdr:row>13</xdr:row>
      <xdr:rowOff>57150</xdr:rowOff>
    </xdr:from>
    <xdr:to>
      <xdr:col>5</xdr:col>
      <xdr:colOff>1357018</xdr:colOff>
      <xdr:row>13</xdr:row>
      <xdr:rowOff>265950</xdr:rowOff>
    </xdr:to>
    <xdr:sp macro="[0]!'Del_Form 1'" textlink="">
      <xdr:nvSpPr>
        <xdr:cNvPr id="3" name="Rounded Rectangle 2">
          <a:extLst>
            <a:ext uri="{FF2B5EF4-FFF2-40B4-BE49-F238E27FC236}">
              <a16:creationId xmlns:a16="http://schemas.microsoft.com/office/drawing/2014/main" xmlns="" id="{00000000-0008-0000-0D00-000003000000}"/>
            </a:ext>
          </a:extLst>
        </xdr:cNvPr>
        <xdr:cNvSpPr/>
      </xdr:nvSpPr>
      <xdr:spPr>
        <a:xfrm>
          <a:off x="17260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xmlns="" id="{00000000-0008-0000-0D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xmlns="" id="{00000000-0008-0000-0D00-000005000000}"/>
            </a:ext>
          </a:extLst>
        </xdr:cNvPr>
        <xdr:cNvSpPr/>
      </xdr:nvSpPr>
      <xdr:spPr>
        <a:xfrm>
          <a:off x="186689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xmlns="" id="{00000000-0008-0000-0E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0E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xmlns="" id="{00000000-0008-0000-0E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123825</xdr:rowOff>
    </xdr:to>
    <xdr:sp macro="[0]!'ValidatePPG 1'" textlink="">
      <xdr:nvSpPr>
        <xdr:cNvPr id="5" name="Rounded Rectangle 4">
          <a:extLst>
            <a:ext uri="{FF2B5EF4-FFF2-40B4-BE49-F238E27FC236}">
              <a16:creationId xmlns:a16="http://schemas.microsoft.com/office/drawing/2014/main" xmlns="" id="{00000000-0008-0000-0E00-000005000000}"/>
            </a:ext>
          </a:extLst>
        </xdr:cNvPr>
        <xdr:cNvSpPr/>
      </xdr:nvSpPr>
      <xdr:spPr>
        <a:xfrm>
          <a:off x="1857374"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282579</xdr:colOff>
      <xdr:row>13</xdr:row>
      <xdr:rowOff>57150</xdr:rowOff>
    </xdr:from>
    <xdr:to>
      <xdr:col>4</xdr:col>
      <xdr:colOff>894579</xdr:colOff>
      <xdr:row>13</xdr:row>
      <xdr:rowOff>264214</xdr:rowOff>
    </xdr:to>
    <xdr:sp macro="[0]!Add_Rows" textlink="">
      <xdr:nvSpPr>
        <xdr:cNvPr id="2" name="Rounded Rectangle 1">
          <a:extLst>
            <a:ext uri="{FF2B5EF4-FFF2-40B4-BE49-F238E27FC236}">
              <a16:creationId xmlns:a16="http://schemas.microsoft.com/office/drawing/2014/main" xmlns="" id="{00000000-0008-0000-0F00-000002000000}"/>
            </a:ext>
          </a:extLst>
        </xdr:cNvPr>
        <xdr:cNvSpPr/>
      </xdr:nvSpPr>
      <xdr:spPr>
        <a:xfrm>
          <a:off x="136207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999023</xdr:colOff>
      <xdr:row>13</xdr:row>
      <xdr:rowOff>60463</xdr:rowOff>
    </xdr:from>
    <xdr:to>
      <xdr:col>4</xdr:col>
      <xdr:colOff>1611023</xdr:colOff>
      <xdr:row>13</xdr:row>
      <xdr:rowOff>267527</xdr:rowOff>
    </xdr:to>
    <xdr:sp macro="[0]!'Del_Form 1'" textlink="">
      <xdr:nvSpPr>
        <xdr:cNvPr id="3" name="Rounded Rectangle 2">
          <a:extLst>
            <a:ext uri="{FF2B5EF4-FFF2-40B4-BE49-F238E27FC236}">
              <a16:creationId xmlns:a16="http://schemas.microsoft.com/office/drawing/2014/main" xmlns="" id="{00000000-0008-0000-0F00-000003000000}"/>
            </a:ext>
          </a:extLst>
        </xdr:cNvPr>
        <xdr:cNvSpPr/>
      </xdr:nvSpPr>
      <xdr:spPr>
        <a:xfrm>
          <a:off x="207852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187326</xdr:colOff>
      <xdr:row>6</xdr:row>
      <xdr:rowOff>76200</xdr:rowOff>
    </xdr:from>
    <xdr:to>
      <xdr:col>4</xdr:col>
      <xdr:colOff>943326</xdr:colOff>
      <xdr:row>7</xdr:row>
      <xdr:rowOff>116100</xdr:rowOff>
    </xdr:to>
    <xdr:sp macro="[0]!home" textlink="">
      <xdr:nvSpPr>
        <xdr:cNvPr id="4" name="Rounded Rectangle 3">
          <a:extLst>
            <a:ext uri="{FF2B5EF4-FFF2-40B4-BE49-F238E27FC236}">
              <a16:creationId xmlns:a16="http://schemas.microsoft.com/office/drawing/2014/main" xmlns="" id="{00000000-0008-0000-0F00-000004000000}"/>
            </a:ext>
          </a:extLst>
        </xdr:cNvPr>
        <xdr:cNvSpPr/>
      </xdr:nvSpPr>
      <xdr:spPr>
        <a:xfrm>
          <a:off x="1266826"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1035051</xdr:colOff>
      <xdr:row>6</xdr:row>
      <xdr:rowOff>76200</xdr:rowOff>
    </xdr:from>
    <xdr:to>
      <xdr:col>4</xdr:col>
      <xdr:colOff>1791051</xdr:colOff>
      <xdr:row>7</xdr:row>
      <xdr:rowOff>116100</xdr:rowOff>
    </xdr:to>
    <xdr:sp macro="[0]!'OtherIndFrn 1'" textlink="">
      <xdr:nvSpPr>
        <xdr:cNvPr id="5" name="Rounded Rectangle 4">
          <a:extLst>
            <a:ext uri="{FF2B5EF4-FFF2-40B4-BE49-F238E27FC236}">
              <a16:creationId xmlns:a16="http://schemas.microsoft.com/office/drawing/2014/main" xmlns="" id="{00000000-0008-0000-0F00-000005000000}"/>
            </a:ext>
          </a:extLst>
        </xdr:cNvPr>
        <xdr:cNvSpPr/>
      </xdr:nvSpPr>
      <xdr:spPr>
        <a:xfrm>
          <a:off x="2114551"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264214</xdr:rowOff>
    </xdr:to>
    <xdr:sp macro="[0]!Add_Rows" textlink="">
      <xdr:nvSpPr>
        <xdr:cNvPr id="2" name="Rounded Rectangle 1">
          <a:extLst>
            <a:ext uri="{FF2B5EF4-FFF2-40B4-BE49-F238E27FC236}">
              <a16:creationId xmlns:a16="http://schemas.microsoft.com/office/drawing/2014/main" xmlns="" id="{00000000-0008-0000-1000-000002000000}"/>
            </a:ext>
          </a:extLst>
        </xdr:cNvPr>
        <xdr:cNvSpPr/>
      </xdr:nvSpPr>
      <xdr:spPr>
        <a:xfrm>
          <a:off x="102869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754544</xdr:colOff>
      <xdr:row>13</xdr:row>
      <xdr:rowOff>57150</xdr:rowOff>
    </xdr:from>
    <xdr:to>
      <xdr:col>5</xdr:col>
      <xdr:colOff>1364145</xdr:colOff>
      <xdr:row>13</xdr:row>
      <xdr:rowOff>267527</xdr:rowOff>
    </xdr:to>
    <xdr:sp macro="[0]!'Del_Form 1'" textlink="">
      <xdr:nvSpPr>
        <xdr:cNvPr id="3" name="Rounded Rectangle 2">
          <a:extLst>
            <a:ext uri="{FF2B5EF4-FFF2-40B4-BE49-F238E27FC236}">
              <a16:creationId xmlns:a16="http://schemas.microsoft.com/office/drawing/2014/main" xmlns="" id="{00000000-0008-0000-1000-000003000000}"/>
            </a:ext>
          </a:extLst>
        </xdr:cNvPr>
        <xdr:cNvSpPr/>
      </xdr:nvSpPr>
      <xdr:spPr>
        <a:xfrm>
          <a:off x="173561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xmlns="" id="{00000000-0008-0000-10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0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11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xmlns="" id="{00000000-0008-0000-11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95250</xdr:rowOff>
    </xdr:from>
    <xdr:to>
      <xdr:col>5</xdr:col>
      <xdr:colOff>765524</xdr:colOff>
      <xdr:row>7</xdr:row>
      <xdr:rowOff>141190</xdr:rowOff>
    </xdr:to>
    <xdr:sp macro="[0]!home" textlink="">
      <xdr:nvSpPr>
        <xdr:cNvPr id="4" name="Rounded Rectangle 3">
          <a:extLst>
            <a:ext uri="{FF2B5EF4-FFF2-40B4-BE49-F238E27FC236}">
              <a16:creationId xmlns:a16="http://schemas.microsoft.com/office/drawing/2014/main" xmlns="" id="{00000000-0008-0000-1100-000004000000}"/>
            </a:ext>
          </a:extLst>
        </xdr:cNvPr>
        <xdr:cNvSpPr/>
      </xdr:nvSpPr>
      <xdr:spPr>
        <a:xfrm>
          <a:off x="990599" y="285750"/>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95250</xdr:rowOff>
    </xdr:from>
    <xdr:to>
      <xdr:col>5</xdr:col>
      <xdr:colOff>1609725</xdr:colOff>
      <xdr:row>7</xdr:row>
      <xdr:rowOff>133350</xdr:rowOff>
    </xdr:to>
    <xdr:sp macro="[0]!'ValidateRestSheet 1'" textlink="">
      <xdr:nvSpPr>
        <xdr:cNvPr id="5" name="Rounded Rectangle 4">
          <a:extLst>
            <a:ext uri="{FF2B5EF4-FFF2-40B4-BE49-F238E27FC236}">
              <a16:creationId xmlns:a16="http://schemas.microsoft.com/office/drawing/2014/main" xmlns="" id="{00000000-0008-0000-1100-000005000000}"/>
            </a:ext>
          </a:extLst>
        </xdr:cNvPr>
        <xdr:cNvSpPr/>
      </xdr:nvSpPr>
      <xdr:spPr>
        <a:xfrm>
          <a:off x="1838325"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xmlns="" id="{00000000-0008-0000-12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xmlns="" id="{00000000-0008-0000-1200-000003000000}"/>
            </a:ext>
          </a:extLst>
        </xdr:cNvPr>
        <xdr:cNvSpPr/>
      </xdr:nvSpPr>
      <xdr:spPr>
        <a:xfrm>
          <a:off x="170704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125625</xdr:rowOff>
    </xdr:to>
    <xdr:sp macro="[0]!home" textlink="">
      <xdr:nvSpPr>
        <xdr:cNvPr id="4" name="Rounded Rectangle 3">
          <a:extLst>
            <a:ext uri="{FF2B5EF4-FFF2-40B4-BE49-F238E27FC236}">
              <a16:creationId xmlns:a16="http://schemas.microsoft.com/office/drawing/2014/main" xmlns="" id="{00000000-0008-0000-1200-000004000000}"/>
            </a:ext>
          </a:extLst>
        </xdr:cNvPr>
        <xdr:cNvSpPr/>
      </xdr:nvSpPr>
      <xdr:spPr>
        <a:xfrm>
          <a:off x="100012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200-000005000000}"/>
            </a:ext>
          </a:extLst>
        </xdr:cNvPr>
        <xdr:cNvSpPr/>
      </xdr:nvSpPr>
      <xdr:spPr>
        <a:xfrm>
          <a:off x="18573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4" name="Rounded Rectangle 3">
          <a:extLst>
            <a:ext uri="{FF2B5EF4-FFF2-40B4-BE49-F238E27FC236}">
              <a16:creationId xmlns:a16="http://schemas.microsoft.com/office/drawing/2014/main" xmlns="" id="{00000000-0008-0000-1300-000004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5" name="Rounded Rectangle 4">
          <a:extLst>
            <a:ext uri="{FF2B5EF4-FFF2-40B4-BE49-F238E27FC236}">
              <a16:creationId xmlns:a16="http://schemas.microsoft.com/office/drawing/2014/main" xmlns="" id="{00000000-0008-0000-1300-000005000000}"/>
            </a:ext>
          </a:extLst>
        </xdr:cNvPr>
        <xdr:cNvSpPr/>
      </xdr:nvSpPr>
      <xdr:spPr>
        <a:xfrm>
          <a:off x="171656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6" name="Rounded Rectangle 5">
          <a:extLst>
            <a:ext uri="{FF2B5EF4-FFF2-40B4-BE49-F238E27FC236}">
              <a16:creationId xmlns:a16="http://schemas.microsoft.com/office/drawing/2014/main" xmlns="" id="{00000000-0008-0000-1300-000006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76200</xdr:rowOff>
    </xdr:from>
    <xdr:to>
      <xdr:col>5</xdr:col>
      <xdr:colOff>1641824</xdr:colOff>
      <xdr:row>7</xdr:row>
      <xdr:rowOff>116100</xdr:rowOff>
    </xdr:to>
    <xdr:sp macro="[0]!'ValidateRestSheet 1'" textlink="">
      <xdr:nvSpPr>
        <xdr:cNvPr id="7" name="Rounded Rectangle 6">
          <a:extLst>
            <a:ext uri="{FF2B5EF4-FFF2-40B4-BE49-F238E27FC236}">
              <a16:creationId xmlns:a16="http://schemas.microsoft.com/office/drawing/2014/main" xmlns="" id="{00000000-0008-0000-1300-000007000000}"/>
            </a:ext>
          </a:extLst>
        </xdr:cNvPr>
        <xdr:cNvSpPr/>
      </xdr:nvSpPr>
      <xdr:spPr>
        <a:xfrm>
          <a:off x="18668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132804</xdr:colOff>
      <xdr:row>3</xdr:row>
      <xdr:rowOff>119900</xdr:rowOff>
    </xdr:from>
    <xdr:to>
      <xdr:col>4</xdr:col>
      <xdr:colOff>888804</xdr:colOff>
      <xdr:row>3</xdr:row>
      <xdr:rowOff>348500</xdr:rowOff>
    </xdr:to>
    <xdr:sp macro="[0]!home" textlink="">
      <xdr:nvSpPr>
        <xdr:cNvPr id="2" name="Rounded Rectangle 1">
          <a:extLst>
            <a:ext uri="{FF2B5EF4-FFF2-40B4-BE49-F238E27FC236}">
              <a16:creationId xmlns:a16="http://schemas.microsoft.com/office/drawing/2014/main" xmlns="" id="{00000000-0008-0000-0100-000002000000}"/>
            </a:ext>
          </a:extLst>
        </xdr:cNvPr>
        <xdr:cNvSpPr/>
      </xdr:nvSpPr>
      <xdr:spPr>
        <a:xfrm>
          <a:off x="323304" y="6914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971004</xdr:colOff>
      <xdr:row>3</xdr:row>
      <xdr:rowOff>112060</xdr:rowOff>
    </xdr:from>
    <xdr:to>
      <xdr:col>4</xdr:col>
      <xdr:colOff>1727004</xdr:colOff>
      <xdr:row>3</xdr:row>
      <xdr:rowOff>340660</xdr:rowOff>
    </xdr:to>
    <xdr:sp macro="[0]!'ValidateGeneralInfo 1'" textlink="">
      <xdr:nvSpPr>
        <xdr:cNvPr id="3" name="Rounded Rectangle 2">
          <a:extLst>
            <a:ext uri="{FF2B5EF4-FFF2-40B4-BE49-F238E27FC236}">
              <a16:creationId xmlns:a16="http://schemas.microsoft.com/office/drawing/2014/main" xmlns="" id="{00000000-0008-0000-0100-000003000000}"/>
            </a:ext>
          </a:extLst>
        </xdr:cNvPr>
        <xdr:cNvSpPr/>
      </xdr:nvSpPr>
      <xdr:spPr>
        <a:xfrm>
          <a:off x="1161504" y="6835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1800225</xdr:colOff>
      <xdr:row>3</xdr:row>
      <xdr:rowOff>114299</xdr:rowOff>
    </xdr:from>
    <xdr:to>
      <xdr:col>4</xdr:col>
      <xdr:colOff>2762250</xdr:colOff>
      <xdr:row>3</xdr:row>
      <xdr:rowOff>352424</xdr:rowOff>
    </xdr:to>
    <xdr:sp macro="[0]!PickInputFile" textlink="">
      <xdr:nvSpPr>
        <xdr:cNvPr id="4" name="Rounded Rectangle 3">
          <a:extLst>
            <a:ext uri="{FF2B5EF4-FFF2-40B4-BE49-F238E27FC236}">
              <a16:creationId xmlns:a16="http://schemas.microsoft.com/office/drawing/2014/main" xmlns="" id="{00000000-0008-0000-0100-000004000000}"/>
            </a:ext>
          </a:extLst>
        </xdr:cNvPr>
        <xdr:cNvSpPr/>
      </xdr:nvSpPr>
      <xdr:spPr>
        <a:xfrm>
          <a:off x="1990725" y="114299"/>
          <a:ext cx="962025" cy="238125"/>
        </a:xfrm>
        <a:prstGeom prst="roundRect">
          <a:avLst/>
        </a:prstGeom>
        <a:solidFill>
          <a:schemeClr val="accent1"/>
        </a:solidFill>
        <a:effectLst>
          <a:outerShdw sx="1000" sy="1000" algn="ctr" rotWithShape="0">
            <a:srgbClr val="000000"/>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GB" sz="1100" b="1"/>
            <a:t>Import</a:t>
          </a:r>
          <a:r>
            <a:rPr lang="en-GB" sz="1100" b="1" baseline="0"/>
            <a:t> XML</a:t>
          </a:r>
          <a:endParaRPr lang="en-GB" sz="1100" b="1"/>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xmlns="" id="{00000000-0008-0000-14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xmlns="" id="{00000000-0008-0000-14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93565</xdr:rowOff>
    </xdr:from>
    <xdr:to>
      <xdr:col>5</xdr:col>
      <xdr:colOff>765524</xdr:colOff>
      <xdr:row>7</xdr:row>
      <xdr:rowOff>131665</xdr:rowOff>
    </xdr:to>
    <xdr:sp macro="[0]!home" textlink="">
      <xdr:nvSpPr>
        <xdr:cNvPr id="4" name="Rounded Rectangle 3">
          <a:extLst>
            <a:ext uri="{FF2B5EF4-FFF2-40B4-BE49-F238E27FC236}">
              <a16:creationId xmlns:a16="http://schemas.microsoft.com/office/drawing/2014/main" xmlns="" id="{00000000-0008-0000-1400-000004000000}"/>
            </a:ext>
          </a:extLst>
        </xdr:cNvPr>
        <xdr:cNvSpPr/>
      </xdr:nvSpPr>
      <xdr:spPr>
        <a:xfrm>
          <a:off x="99059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95250</xdr:rowOff>
    </xdr:from>
    <xdr:to>
      <xdr:col>5</xdr:col>
      <xdr:colOff>1600200</xdr:colOff>
      <xdr:row>7</xdr:row>
      <xdr:rowOff>133350</xdr:rowOff>
    </xdr:to>
    <xdr:sp macro="[0]!'ValidateRestSheet 1'" textlink="">
      <xdr:nvSpPr>
        <xdr:cNvPr id="5" name="Rounded Rectangle 4">
          <a:extLst>
            <a:ext uri="{FF2B5EF4-FFF2-40B4-BE49-F238E27FC236}">
              <a16:creationId xmlns:a16="http://schemas.microsoft.com/office/drawing/2014/main" xmlns="" id="{00000000-0008-0000-1400-000005000000}"/>
            </a:ext>
          </a:extLst>
        </xdr:cNvPr>
        <xdr:cNvSpPr/>
      </xdr:nvSpPr>
      <xdr:spPr>
        <a:xfrm>
          <a:off x="182880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xmlns="" id="{00000000-0008-0000-15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xmlns="" id="{00000000-0008-0000-1500-000003000000}"/>
            </a:ext>
          </a:extLst>
        </xdr:cNvPr>
        <xdr:cNvSpPr/>
      </xdr:nvSpPr>
      <xdr:spPr>
        <a:xfrm>
          <a:off x="168799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xmlns="" id="{00000000-0008-0000-15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76200</xdr:rowOff>
    </xdr:from>
    <xdr:to>
      <xdr:col>5</xdr:col>
      <xdr:colOff>1622774</xdr:colOff>
      <xdr:row>7</xdr:row>
      <xdr:rowOff>116100</xdr:rowOff>
    </xdr:to>
    <xdr:sp macro="[0]!'ValidateRestSheet 1'" textlink="">
      <xdr:nvSpPr>
        <xdr:cNvPr id="5" name="Rounded Rectangle 4">
          <a:extLst>
            <a:ext uri="{FF2B5EF4-FFF2-40B4-BE49-F238E27FC236}">
              <a16:creationId xmlns:a16="http://schemas.microsoft.com/office/drawing/2014/main" xmlns="" id="{00000000-0008-0000-1500-000005000000}"/>
            </a:ext>
          </a:extLst>
        </xdr:cNvPr>
        <xdr:cNvSpPr/>
      </xdr:nvSpPr>
      <xdr:spPr>
        <a:xfrm>
          <a:off x="18478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xmlns="" id="{00000000-0008-0000-1600-000002000000}"/>
            </a:ext>
          </a:extLst>
        </xdr:cNvPr>
        <xdr:cNvSpPr/>
      </xdr:nvSpPr>
      <xdr:spPr>
        <a:xfrm>
          <a:off x="1000124"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xmlns="" id="{00000000-0008-0000-1600-000003000000}"/>
            </a:ext>
          </a:extLst>
        </xdr:cNvPr>
        <xdr:cNvSpPr/>
      </xdr:nvSpPr>
      <xdr:spPr>
        <a:xfrm>
          <a:off x="167846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131665</xdr:rowOff>
    </xdr:to>
    <xdr:sp macro="[0]!home" textlink="">
      <xdr:nvSpPr>
        <xdr:cNvPr id="4" name="Rounded Rectangle 3">
          <a:extLst>
            <a:ext uri="{FF2B5EF4-FFF2-40B4-BE49-F238E27FC236}">
              <a16:creationId xmlns:a16="http://schemas.microsoft.com/office/drawing/2014/main" xmlns="" id="{00000000-0008-0000-1600-000004000000}"/>
            </a:ext>
          </a:extLst>
        </xdr:cNvPr>
        <xdr:cNvSpPr/>
      </xdr:nvSpPr>
      <xdr:spPr>
        <a:xfrm>
          <a:off x="1000124" y="276225"/>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866775</xdr:colOff>
      <xdr:row>6</xdr:row>
      <xdr:rowOff>95250</xdr:rowOff>
    </xdr:from>
    <xdr:to>
      <xdr:col>5</xdr:col>
      <xdr:colOff>1619250</xdr:colOff>
      <xdr:row>7</xdr:row>
      <xdr:rowOff>133350</xdr:rowOff>
    </xdr:to>
    <xdr:sp macro="[0]!'ValidateRestSheet 1'" textlink="">
      <xdr:nvSpPr>
        <xdr:cNvPr id="5" name="Rounded Rectangle 4">
          <a:extLst>
            <a:ext uri="{FF2B5EF4-FFF2-40B4-BE49-F238E27FC236}">
              <a16:creationId xmlns:a16="http://schemas.microsoft.com/office/drawing/2014/main" xmlns="" id="{00000000-0008-0000-1600-000005000000}"/>
            </a:ext>
          </a:extLst>
        </xdr:cNvPr>
        <xdr:cNvSpPr/>
      </xdr:nvSpPr>
      <xdr:spPr>
        <a:xfrm>
          <a:off x="184785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17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17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xmlns="" id="{00000000-0008-0000-1700-000004000000}"/>
            </a:ext>
          </a:extLst>
        </xdr:cNvPr>
        <xdr:cNvSpPr/>
      </xdr:nvSpPr>
      <xdr:spPr>
        <a:xfrm>
          <a:off x="10191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7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xmlns="" id="{00000000-0008-0000-1800-000002000000}"/>
            </a:ext>
          </a:extLst>
        </xdr:cNvPr>
        <xdr:cNvSpPr/>
      </xdr:nvSpPr>
      <xdr:spPr>
        <a:xfrm>
          <a:off x="982206" y="311573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xmlns="" id="{00000000-0008-0000-1800-000003000000}"/>
            </a:ext>
          </a:extLst>
        </xdr:cNvPr>
        <xdr:cNvSpPr/>
      </xdr:nvSpPr>
      <xdr:spPr>
        <a:xfrm>
          <a:off x="1670075" y="3119046"/>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6" name="Rounded Rectangle 5">
          <a:extLst>
            <a:ext uri="{FF2B5EF4-FFF2-40B4-BE49-F238E27FC236}">
              <a16:creationId xmlns:a16="http://schemas.microsoft.com/office/drawing/2014/main" xmlns="" id="{00000000-0008-0000-1800-000006000000}"/>
            </a:ext>
          </a:extLst>
        </xdr:cNvPr>
        <xdr:cNvSpPr/>
      </xdr:nvSpPr>
      <xdr:spPr>
        <a:xfrm>
          <a:off x="103399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7" name="Rounded Rectangle 6">
          <a:extLst>
            <a:ext uri="{FF2B5EF4-FFF2-40B4-BE49-F238E27FC236}">
              <a16:creationId xmlns:a16="http://schemas.microsoft.com/office/drawing/2014/main" xmlns="" id="{00000000-0008-0000-1800-000007000000}"/>
            </a:ext>
          </a:extLst>
        </xdr:cNvPr>
        <xdr:cNvSpPr/>
      </xdr:nvSpPr>
      <xdr:spPr>
        <a:xfrm>
          <a:off x="1862670"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1900-000002000000}"/>
            </a:ext>
          </a:extLst>
        </xdr:cNvPr>
        <xdr:cNvSpPr/>
      </xdr:nvSpPr>
      <xdr:spPr>
        <a:xfrm>
          <a:off x="104774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1900-000003000000}"/>
            </a:ext>
          </a:extLst>
        </xdr:cNvPr>
        <xdr:cNvSpPr/>
      </xdr:nvSpPr>
      <xdr:spPr>
        <a:xfrm>
          <a:off x="1745144" y="2841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1900-000004000000}"/>
            </a:ext>
          </a:extLst>
        </xdr:cNvPr>
        <xdr:cNvSpPr/>
      </xdr:nvSpPr>
      <xdr:spPr>
        <a:xfrm>
          <a:off x="106680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900-000005000000}"/>
            </a:ext>
          </a:extLst>
        </xdr:cNvPr>
        <xdr:cNvSpPr/>
      </xdr:nvSpPr>
      <xdr:spPr>
        <a:xfrm>
          <a:off x="188595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xmlns="" id="{00000000-0008-0000-1A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xmlns="" id="{00000000-0008-0000-1A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xmlns="" id="{00000000-0008-0000-1A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76200</xdr:rowOff>
    </xdr:from>
    <xdr:to>
      <xdr:col>5</xdr:col>
      <xdr:colOff>1603724</xdr:colOff>
      <xdr:row>7</xdr:row>
      <xdr:rowOff>116100</xdr:rowOff>
    </xdr:to>
    <xdr:sp macro="[0]!'ValidateRestSheet 1'" textlink="">
      <xdr:nvSpPr>
        <xdr:cNvPr id="5" name="Rounded Rectangle 4">
          <a:extLst>
            <a:ext uri="{FF2B5EF4-FFF2-40B4-BE49-F238E27FC236}">
              <a16:creationId xmlns:a16="http://schemas.microsoft.com/office/drawing/2014/main" xmlns="" id="{00000000-0008-0000-1A00-000005000000}"/>
            </a:ext>
          </a:extLst>
        </xdr:cNvPr>
        <xdr:cNvSpPr/>
      </xdr:nvSpPr>
      <xdr:spPr>
        <a:xfrm>
          <a:off x="18287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28574</xdr:colOff>
      <xdr:row>13</xdr:row>
      <xdr:rowOff>47625</xdr:rowOff>
    </xdr:from>
    <xdr:to>
      <xdr:col>5</xdr:col>
      <xdr:colOff>640574</xdr:colOff>
      <xdr:row>13</xdr:row>
      <xdr:rowOff>254689</xdr:rowOff>
    </xdr:to>
    <xdr:sp macro="[0]!Add_Rows" textlink="">
      <xdr:nvSpPr>
        <xdr:cNvPr id="4" name="Rounded Rectangle 3">
          <a:extLst>
            <a:ext uri="{FF2B5EF4-FFF2-40B4-BE49-F238E27FC236}">
              <a16:creationId xmlns:a16="http://schemas.microsoft.com/office/drawing/2014/main" xmlns="" id="{00000000-0008-0000-1B00-000004000000}"/>
            </a:ext>
          </a:extLst>
        </xdr:cNvPr>
        <xdr:cNvSpPr/>
      </xdr:nvSpPr>
      <xdr:spPr>
        <a:xfrm>
          <a:off x="1009649"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716444</xdr:colOff>
      <xdr:row>13</xdr:row>
      <xdr:rowOff>47625</xdr:rowOff>
    </xdr:from>
    <xdr:to>
      <xdr:col>5</xdr:col>
      <xdr:colOff>1326045</xdr:colOff>
      <xdr:row>13</xdr:row>
      <xdr:rowOff>258002</xdr:rowOff>
    </xdr:to>
    <xdr:sp macro="[0]!'Del_Form 1'" textlink="">
      <xdr:nvSpPr>
        <xdr:cNvPr id="5" name="Rounded Rectangle 4">
          <a:extLst>
            <a:ext uri="{FF2B5EF4-FFF2-40B4-BE49-F238E27FC236}">
              <a16:creationId xmlns:a16="http://schemas.microsoft.com/office/drawing/2014/main" xmlns="" id="{00000000-0008-0000-1B00-000005000000}"/>
            </a:ext>
          </a:extLst>
        </xdr:cNvPr>
        <xdr:cNvSpPr/>
      </xdr:nvSpPr>
      <xdr:spPr>
        <a:xfrm>
          <a:off x="169751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93565</xdr:rowOff>
    </xdr:from>
    <xdr:to>
      <xdr:col>5</xdr:col>
      <xdr:colOff>775049</xdr:colOff>
      <xdr:row>7</xdr:row>
      <xdr:rowOff>131665</xdr:rowOff>
    </xdr:to>
    <xdr:sp macro="[0]!home" textlink="">
      <xdr:nvSpPr>
        <xdr:cNvPr id="6" name="Rounded Rectangle 5">
          <a:extLst>
            <a:ext uri="{FF2B5EF4-FFF2-40B4-BE49-F238E27FC236}">
              <a16:creationId xmlns:a16="http://schemas.microsoft.com/office/drawing/2014/main" xmlns="" id="{00000000-0008-0000-1B00-000006000000}"/>
            </a:ext>
          </a:extLst>
        </xdr:cNvPr>
        <xdr:cNvSpPr/>
      </xdr:nvSpPr>
      <xdr:spPr>
        <a:xfrm>
          <a:off x="1000124"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857249</xdr:colOff>
      <xdr:row>6</xdr:row>
      <xdr:rowOff>95250</xdr:rowOff>
    </xdr:from>
    <xdr:to>
      <xdr:col>5</xdr:col>
      <xdr:colOff>1613249</xdr:colOff>
      <xdr:row>7</xdr:row>
      <xdr:rowOff>133350</xdr:rowOff>
    </xdr:to>
    <xdr:sp macro="[0]!'ValidateRestSheet 1'" textlink="">
      <xdr:nvSpPr>
        <xdr:cNvPr id="7" name="Rounded Rectangle 6">
          <a:extLst>
            <a:ext uri="{FF2B5EF4-FFF2-40B4-BE49-F238E27FC236}">
              <a16:creationId xmlns:a16="http://schemas.microsoft.com/office/drawing/2014/main" xmlns="" id="{00000000-0008-0000-1B00-000007000000}"/>
            </a:ext>
          </a:extLst>
        </xdr:cNvPr>
        <xdr:cNvSpPr/>
      </xdr:nvSpPr>
      <xdr:spPr>
        <a:xfrm>
          <a:off x="1838324" y="28575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1C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xmlns="" id="{00000000-0008-0000-1C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66675</xdr:rowOff>
    </xdr:from>
    <xdr:to>
      <xdr:col>5</xdr:col>
      <xdr:colOff>784574</xdr:colOff>
      <xdr:row>7</xdr:row>
      <xdr:rowOff>106575</xdr:rowOff>
    </xdr:to>
    <xdr:sp macro="[0]!home" textlink="">
      <xdr:nvSpPr>
        <xdr:cNvPr id="4" name="Rounded Rectangle 3">
          <a:extLst>
            <a:ext uri="{FF2B5EF4-FFF2-40B4-BE49-F238E27FC236}">
              <a16:creationId xmlns:a16="http://schemas.microsoft.com/office/drawing/2014/main" xmlns="" id="{00000000-0008-0000-1C00-000004000000}"/>
            </a:ext>
          </a:extLst>
        </xdr:cNvPr>
        <xdr:cNvSpPr/>
      </xdr:nvSpPr>
      <xdr:spPr>
        <a:xfrm>
          <a:off x="10096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66675</xdr:rowOff>
    </xdr:from>
    <xdr:to>
      <xdr:col>5</xdr:col>
      <xdr:colOff>1622774</xdr:colOff>
      <xdr:row>7</xdr:row>
      <xdr:rowOff>106575</xdr:rowOff>
    </xdr:to>
    <xdr:sp macro="[0]!'ValidateRestSheet 1'" textlink="">
      <xdr:nvSpPr>
        <xdr:cNvPr id="5" name="Rounded Rectangle 4">
          <a:extLst>
            <a:ext uri="{FF2B5EF4-FFF2-40B4-BE49-F238E27FC236}">
              <a16:creationId xmlns:a16="http://schemas.microsoft.com/office/drawing/2014/main" xmlns="" id="{00000000-0008-0000-1C00-000005000000}"/>
            </a:ext>
          </a:extLst>
        </xdr:cNvPr>
        <xdr:cNvSpPr/>
      </xdr:nvSpPr>
      <xdr:spPr>
        <a:xfrm>
          <a:off x="18478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155572</xdr:colOff>
      <xdr:row>13</xdr:row>
      <xdr:rowOff>46568</xdr:rowOff>
    </xdr:from>
    <xdr:to>
      <xdr:col>5</xdr:col>
      <xdr:colOff>767572</xdr:colOff>
      <xdr:row>13</xdr:row>
      <xdr:rowOff>275165</xdr:rowOff>
    </xdr:to>
    <xdr:sp macro="[0]!Add_Rows" textlink="">
      <xdr:nvSpPr>
        <xdr:cNvPr id="2" name="Rounded Rectangle 1">
          <a:extLst>
            <a:ext uri="{FF2B5EF4-FFF2-40B4-BE49-F238E27FC236}">
              <a16:creationId xmlns:a16="http://schemas.microsoft.com/office/drawing/2014/main" xmlns="" id="{00000000-0008-0000-1D00-000002000000}"/>
            </a:ext>
          </a:extLst>
        </xdr:cNvPr>
        <xdr:cNvSpPr/>
      </xdr:nvSpPr>
      <xdr:spPr>
        <a:xfrm>
          <a:off x="769405"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833916</xdr:colOff>
      <xdr:row>13</xdr:row>
      <xdr:rowOff>46568</xdr:rowOff>
    </xdr:from>
    <xdr:to>
      <xdr:col>5</xdr:col>
      <xdr:colOff>1445916</xdr:colOff>
      <xdr:row>13</xdr:row>
      <xdr:rowOff>275165</xdr:rowOff>
    </xdr:to>
    <xdr:sp macro="[0]!'Del_Form 1'" textlink="">
      <xdr:nvSpPr>
        <xdr:cNvPr id="3" name="Rounded Rectangle 2">
          <a:extLst>
            <a:ext uri="{FF2B5EF4-FFF2-40B4-BE49-F238E27FC236}">
              <a16:creationId xmlns:a16="http://schemas.microsoft.com/office/drawing/2014/main" xmlns="" id="{00000000-0008-0000-1D00-000003000000}"/>
            </a:ext>
          </a:extLst>
        </xdr:cNvPr>
        <xdr:cNvSpPr/>
      </xdr:nvSpPr>
      <xdr:spPr>
        <a:xfrm>
          <a:off x="1447749"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4" name="Rounded Rectangle 3">
          <a:extLst>
            <a:ext uri="{FF2B5EF4-FFF2-40B4-BE49-F238E27FC236}">
              <a16:creationId xmlns:a16="http://schemas.microsoft.com/office/drawing/2014/main" xmlns="" id="{00000000-0008-0000-1D00-000004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76200</xdr:rowOff>
    </xdr:from>
    <xdr:to>
      <xdr:col>5</xdr:col>
      <xdr:colOff>1609725</xdr:colOff>
      <xdr:row>7</xdr:row>
      <xdr:rowOff>114300</xdr:rowOff>
    </xdr:to>
    <xdr:sp macro="[0]!'ValidateRestSheet 1'" textlink="">
      <xdr:nvSpPr>
        <xdr:cNvPr id="5" name="Rounded Rectangle 4">
          <a:extLst>
            <a:ext uri="{FF2B5EF4-FFF2-40B4-BE49-F238E27FC236}">
              <a16:creationId xmlns:a16="http://schemas.microsoft.com/office/drawing/2014/main" xmlns="" id="{00000000-0008-0000-1D00-000005000000}"/>
            </a:ext>
          </a:extLst>
        </xdr:cNvPr>
        <xdr:cNvSpPr/>
      </xdr:nvSpPr>
      <xdr:spPr>
        <a:xfrm>
          <a:off x="1838325" y="2667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95249</xdr:colOff>
      <xdr:row>6</xdr:row>
      <xdr:rowOff>84040</xdr:rowOff>
    </xdr:from>
    <xdr:to>
      <xdr:col>4</xdr:col>
      <xdr:colOff>851249</xdr:colOff>
      <xdr:row>6</xdr:row>
      <xdr:rowOff>312640</xdr:rowOff>
    </xdr:to>
    <xdr:sp macro="[0]!home" textlink="">
      <xdr:nvSpPr>
        <xdr:cNvPr id="2" name="Rounded Rectangle 1">
          <a:extLst>
            <a:ext uri="{FF2B5EF4-FFF2-40B4-BE49-F238E27FC236}">
              <a16:creationId xmlns:a16="http://schemas.microsoft.com/office/drawing/2014/main" xmlns="" id="{00000000-0008-0000-0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933449</xdr:colOff>
      <xdr:row>6</xdr:row>
      <xdr:rowOff>76200</xdr:rowOff>
    </xdr:from>
    <xdr:to>
      <xdr:col>4</xdr:col>
      <xdr:colOff>1689449</xdr:colOff>
      <xdr:row>6</xdr:row>
      <xdr:rowOff>304800</xdr:rowOff>
    </xdr:to>
    <xdr:sp macro="[0]!'ValidateDeclaration 1'" textlink="">
      <xdr:nvSpPr>
        <xdr:cNvPr id="3" name="Rounded Rectangle 2">
          <a:extLst>
            <a:ext uri="{FF2B5EF4-FFF2-40B4-BE49-F238E27FC236}">
              <a16:creationId xmlns:a16="http://schemas.microsoft.com/office/drawing/2014/main" xmlns="" id="{00000000-0008-0000-0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xmlns="" id="{00000000-0008-0000-1E00-000002000000}"/>
            </a:ext>
          </a:extLst>
        </xdr:cNvPr>
        <xdr:cNvSpPr/>
      </xdr:nvSpPr>
      <xdr:spPr>
        <a:xfrm>
          <a:off x="100012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xmlns="" id="{00000000-0008-0000-1E00-000003000000}"/>
            </a:ext>
          </a:extLst>
        </xdr:cNvPr>
        <xdr:cNvSpPr/>
      </xdr:nvSpPr>
      <xdr:spPr>
        <a:xfrm>
          <a:off x="167846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xmlns="" id="{00000000-0008-0000-1E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E00-000005000000}"/>
            </a:ext>
          </a:extLst>
        </xdr:cNvPr>
        <xdr:cNvSpPr/>
      </xdr:nvSpPr>
      <xdr:spPr>
        <a:xfrm>
          <a:off x="18478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4</xdr:col>
      <xdr:colOff>39232</xdr:colOff>
      <xdr:row>13</xdr:row>
      <xdr:rowOff>57150</xdr:rowOff>
    </xdr:from>
    <xdr:to>
      <xdr:col>4</xdr:col>
      <xdr:colOff>651232</xdr:colOff>
      <xdr:row>13</xdr:row>
      <xdr:rowOff>264214</xdr:rowOff>
    </xdr:to>
    <xdr:sp macro="[0]!Add_Rows" textlink="">
      <xdr:nvSpPr>
        <xdr:cNvPr id="2" name="Rounded Rectangle 1">
          <a:extLst>
            <a:ext uri="{FF2B5EF4-FFF2-40B4-BE49-F238E27FC236}">
              <a16:creationId xmlns:a16="http://schemas.microsoft.com/office/drawing/2014/main" xmlns="" id="{00000000-0008-0000-1F00-000002000000}"/>
            </a:ext>
          </a:extLst>
        </xdr:cNvPr>
        <xdr:cNvSpPr/>
      </xdr:nvSpPr>
      <xdr:spPr>
        <a:xfrm>
          <a:off x="94939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717576</xdr:colOff>
      <xdr:row>13</xdr:row>
      <xdr:rowOff>60463</xdr:rowOff>
    </xdr:from>
    <xdr:to>
      <xdr:col>4</xdr:col>
      <xdr:colOff>1329576</xdr:colOff>
      <xdr:row>13</xdr:row>
      <xdr:rowOff>267527</xdr:rowOff>
    </xdr:to>
    <xdr:sp macro="[0]!'Del_Form 1'" textlink="">
      <xdr:nvSpPr>
        <xdr:cNvPr id="3" name="Rounded Rectangle 2">
          <a:extLst>
            <a:ext uri="{FF2B5EF4-FFF2-40B4-BE49-F238E27FC236}">
              <a16:creationId xmlns:a16="http://schemas.microsoft.com/office/drawing/2014/main" xmlns="" id="{00000000-0008-0000-1F00-000003000000}"/>
            </a:ext>
          </a:extLst>
        </xdr:cNvPr>
        <xdr:cNvSpPr/>
      </xdr:nvSpPr>
      <xdr:spPr>
        <a:xfrm>
          <a:off x="162774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17008</xdr:colOff>
      <xdr:row>6</xdr:row>
      <xdr:rowOff>76200</xdr:rowOff>
    </xdr:from>
    <xdr:to>
      <xdr:col>4</xdr:col>
      <xdr:colOff>773008</xdr:colOff>
      <xdr:row>7</xdr:row>
      <xdr:rowOff>116100</xdr:rowOff>
    </xdr:to>
    <xdr:sp macro="[0]!home" textlink="">
      <xdr:nvSpPr>
        <xdr:cNvPr id="4" name="Rounded Rectangle 3">
          <a:extLst>
            <a:ext uri="{FF2B5EF4-FFF2-40B4-BE49-F238E27FC236}">
              <a16:creationId xmlns:a16="http://schemas.microsoft.com/office/drawing/2014/main" xmlns="" id="{00000000-0008-0000-1F00-000004000000}"/>
            </a:ext>
          </a:extLst>
        </xdr:cNvPr>
        <xdr:cNvSpPr/>
      </xdr:nvSpPr>
      <xdr:spPr>
        <a:xfrm>
          <a:off x="927175"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883783</xdr:colOff>
      <xdr:row>6</xdr:row>
      <xdr:rowOff>76200</xdr:rowOff>
    </xdr:from>
    <xdr:to>
      <xdr:col>4</xdr:col>
      <xdr:colOff>1639783</xdr:colOff>
      <xdr:row>7</xdr:row>
      <xdr:rowOff>116100</xdr:rowOff>
    </xdr:to>
    <xdr:sp macro="[0]!'OtherIntNonInt 1'" textlink="">
      <xdr:nvSpPr>
        <xdr:cNvPr id="5" name="Rounded Rectangle 4">
          <a:extLst>
            <a:ext uri="{FF2B5EF4-FFF2-40B4-BE49-F238E27FC236}">
              <a16:creationId xmlns:a16="http://schemas.microsoft.com/office/drawing/2014/main" xmlns="" id="{00000000-0008-0000-1F00-000005000000}"/>
            </a:ext>
          </a:extLst>
        </xdr:cNvPr>
        <xdr:cNvSpPr/>
      </xdr:nvSpPr>
      <xdr:spPr>
        <a:xfrm>
          <a:off x="1793950"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57150</xdr:colOff>
          <xdr:row>14</xdr:row>
          <xdr:rowOff>57150</xdr:rowOff>
        </xdr:from>
        <xdr:to>
          <xdr:col>25</xdr:col>
          <xdr:colOff>1371600</xdr:colOff>
          <xdr:row>14</xdr:row>
          <xdr:rowOff>266700</xdr:rowOff>
        </xdr:to>
        <xdr:sp macro="" textlink="">
          <xdr:nvSpPr>
            <xdr:cNvPr id="31745" name="Button 1" hidden="1">
              <a:extLst>
                <a:ext uri="{63B3BB69-23CF-44E3-9099-C40C66FF867C}">
                  <a14:compatExt spid="_x0000_s3174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15</xdr:row>
          <xdr:rowOff>57150</xdr:rowOff>
        </xdr:from>
        <xdr:to>
          <xdr:col>25</xdr:col>
          <xdr:colOff>1371600</xdr:colOff>
          <xdr:row>15</xdr:row>
          <xdr:rowOff>266700</xdr:rowOff>
        </xdr:to>
        <xdr:sp macro="" textlink="">
          <xdr:nvSpPr>
            <xdr:cNvPr id="31746" name="Button 2" hidden="1">
              <a:extLst>
                <a:ext uri="{63B3BB69-23CF-44E3-9099-C40C66FF867C}">
                  <a14:compatExt spid="_x0000_s31746"/>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16</xdr:row>
          <xdr:rowOff>57150</xdr:rowOff>
        </xdr:from>
        <xdr:to>
          <xdr:col>25</xdr:col>
          <xdr:colOff>1371600</xdr:colOff>
          <xdr:row>16</xdr:row>
          <xdr:rowOff>266700</xdr:rowOff>
        </xdr:to>
        <xdr:sp macro="" textlink="">
          <xdr:nvSpPr>
            <xdr:cNvPr id="31747" name="Button 3" hidden="1">
              <a:extLst>
                <a:ext uri="{63B3BB69-23CF-44E3-9099-C40C66FF867C}">
                  <a14:compatExt spid="_x0000_s3174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17</xdr:row>
          <xdr:rowOff>57150</xdr:rowOff>
        </xdr:from>
        <xdr:to>
          <xdr:col>25</xdr:col>
          <xdr:colOff>1371600</xdr:colOff>
          <xdr:row>17</xdr:row>
          <xdr:rowOff>266700</xdr:rowOff>
        </xdr:to>
        <xdr:sp macro="" textlink="">
          <xdr:nvSpPr>
            <xdr:cNvPr id="31748" name="Button 4" hidden="1">
              <a:extLst>
                <a:ext uri="{63B3BB69-23CF-44E3-9099-C40C66FF867C}">
                  <a14:compatExt spid="_x0000_s31748"/>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18</xdr:row>
          <xdr:rowOff>57150</xdr:rowOff>
        </xdr:from>
        <xdr:to>
          <xdr:col>25</xdr:col>
          <xdr:colOff>1371600</xdr:colOff>
          <xdr:row>18</xdr:row>
          <xdr:rowOff>266700</xdr:rowOff>
        </xdr:to>
        <xdr:sp macro="" textlink="">
          <xdr:nvSpPr>
            <xdr:cNvPr id="31749" name="Button 5" hidden="1">
              <a:extLst>
                <a:ext uri="{63B3BB69-23CF-44E3-9099-C40C66FF867C}">
                  <a14:compatExt spid="_x0000_s3174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19</xdr:row>
          <xdr:rowOff>57150</xdr:rowOff>
        </xdr:from>
        <xdr:to>
          <xdr:col>25</xdr:col>
          <xdr:colOff>1371600</xdr:colOff>
          <xdr:row>19</xdr:row>
          <xdr:rowOff>266700</xdr:rowOff>
        </xdr:to>
        <xdr:sp macro="" textlink="">
          <xdr:nvSpPr>
            <xdr:cNvPr id="31750" name="Button 6" hidden="1">
              <a:extLst>
                <a:ext uri="{63B3BB69-23CF-44E3-9099-C40C66FF867C}">
                  <a14:compatExt spid="_x0000_s31750"/>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20</xdr:row>
          <xdr:rowOff>57150</xdr:rowOff>
        </xdr:from>
        <xdr:to>
          <xdr:col>25</xdr:col>
          <xdr:colOff>1371600</xdr:colOff>
          <xdr:row>20</xdr:row>
          <xdr:rowOff>266700</xdr:rowOff>
        </xdr:to>
        <xdr:sp macro="" textlink="">
          <xdr:nvSpPr>
            <xdr:cNvPr id="31751" name="Button 7" hidden="1">
              <a:extLst>
                <a:ext uri="{63B3BB69-23CF-44E3-9099-C40C66FF867C}">
                  <a14:compatExt spid="_x0000_s3175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21</xdr:row>
          <xdr:rowOff>57150</xdr:rowOff>
        </xdr:from>
        <xdr:to>
          <xdr:col>25</xdr:col>
          <xdr:colOff>1371600</xdr:colOff>
          <xdr:row>21</xdr:row>
          <xdr:rowOff>266700</xdr:rowOff>
        </xdr:to>
        <xdr:sp macro="" textlink="">
          <xdr:nvSpPr>
            <xdr:cNvPr id="31752" name="Button 8" hidden="1">
              <a:extLst>
                <a:ext uri="{63B3BB69-23CF-44E3-9099-C40C66FF867C}">
                  <a14:compatExt spid="_x0000_s31752"/>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22</xdr:row>
          <xdr:rowOff>57150</xdr:rowOff>
        </xdr:from>
        <xdr:to>
          <xdr:col>25</xdr:col>
          <xdr:colOff>1371600</xdr:colOff>
          <xdr:row>22</xdr:row>
          <xdr:rowOff>266700</xdr:rowOff>
        </xdr:to>
        <xdr:sp macro="" textlink="">
          <xdr:nvSpPr>
            <xdr:cNvPr id="31753" name="Button 9" hidden="1">
              <a:extLst>
                <a:ext uri="{63B3BB69-23CF-44E3-9099-C40C66FF867C}">
                  <a14:compatExt spid="_x0000_s3175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23</xdr:row>
          <xdr:rowOff>57150</xdr:rowOff>
        </xdr:from>
        <xdr:to>
          <xdr:col>25</xdr:col>
          <xdr:colOff>1371600</xdr:colOff>
          <xdr:row>23</xdr:row>
          <xdr:rowOff>266700</xdr:rowOff>
        </xdr:to>
        <xdr:sp macro="" textlink="">
          <xdr:nvSpPr>
            <xdr:cNvPr id="31754" name="Button 10" hidden="1">
              <a:extLst>
                <a:ext uri="{63B3BB69-23CF-44E3-9099-C40C66FF867C}">
                  <a14:compatExt spid="_x0000_s31754"/>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24</xdr:row>
          <xdr:rowOff>57150</xdr:rowOff>
        </xdr:from>
        <xdr:to>
          <xdr:col>25</xdr:col>
          <xdr:colOff>1371600</xdr:colOff>
          <xdr:row>24</xdr:row>
          <xdr:rowOff>266700</xdr:rowOff>
        </xdr:to>
        <xdr:sp macro="" textlink="">
          <xdr:nvSpPr>
            <xdr:cNvPr id="31755" name="Button 11" hidden="1">
              <a:extLst>
                <a:ext uri="{63B3BB69-23CF-44E3-9099-C40C66FF867C}">
                  <a14:compatExt spid="_x0000_s3175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25</xdr:row>
          <xdr:rowOff>57150</xdr:rowOff>
        </xdr:from>
        <xdr:to>
          <xdr:col>25</xdr:col>
          <xdr:colOff>1371600</xdr:colOff>
          <xdr:row>25</xdr:row>
          <xdr:rowOff>266700</xdr:rowOff>
        </xdr:to>
        <xdr:sp macro="" textlink="">
          <xdr:nvSpPr>
            <xdr:cNvPr id="31756" name="Button 12" hidden="1">
              <a:extLst>
                <a:ext uri="{63B3BB69-23CF-44E3-9099-C40C66FF867C}">
                  <a14:compatExt spid="_x0000_s31756"/>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32.xml><?xml version="1.0" encoding="utf-8"?>
<xdr:wsDr xmlns:xdr="http://schemas.openxmlformats.org/drawingml/2006/spreadsheetDrawing" xmlns:a="http://schemas.openxmlformats.org/drawingml/2006/main">
  <xdr:twoCellAnchor>
    <xdr:from>
      <xdr:col>3</xdr:col>
      <xdr:colOff>49816</xdr:colOff>
      <xdr:row>13</xdr:row>
      <xdr:rowOff>57150</xdr:rowOff>
    </xdr:from>
    <xdr:to>
      <xdr:col>3</xdr:col>
      <xdr:colOff>661816</xdr:colOff>
      <xdr:row>13</xdr:row>
      <xdr:rowOff>265950</xdr:rowOff>
    </xdr:to>
    <xdr:sp macro="[0]!Add_Rows" textlink="">
      <xdr:nvSpPr>
        <xdr:cNvPr id="2" name="Rounded Rectangle 1">
          <a:extLst>
            <a:ext uri="{FF2B5EF4-FFF2-40B4-BE49-F238E27FC236}">
              <a16:creationId xmlns:a16="http://schemas.microsoft.com/office/drawing/2014/main" xmlns="" id="{00000000-0008-0000-2000-000002000000}"/>
            </a:ext>
          </a:extLst>
        </xdr:cNvPr>
        <xdr:cNvSpPr/>
      </xdr:nvSpPr>
      <xdr:spPr>
        <a:xfrm>
          <a:off x="663649"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3</xdr:col>
      <xdr:colOff>748267</xdr:colOff>
      <xdr:row>13</xdr:row>
      <xdr:rowOff>57150</xdr:rowOff>
    </xdr:from>
    <xdr:to>
      <xdr:col>3</xdr:col>
      <xdr:colOff>1360267</xdr:colOff>
      <xdr:row>13</xdr:row>
      <xdr:rowOff>265950</xdr:rowOff>
    </xdr:to>
    <xdr:sp macro="[0]!'Del_Form 1'" textlink="">
      <xdr:nvSpPr>
        <xdr:cNvPr id="3" name="Rounded Rectangle 2">
          <a:extLst>
            <a:ext uri="{FF2B5EF4-FFF2-40B4-BE49-F238E27FC236}">
              <a16:creationId xmlns:a16="http://schemas.microsoft.com/office/drawing/2014/main" xmlns="" id="{00000000-0008-0000-2000-000003000000}"/>
            </a:ext>
          </a:extLst>
        </xdr:cNvPr>
        <xdr:cNvSpPr/>
      </xdr:nvSpPr>
      <xdr:spPr>
        <a:xfrm>
          <a:off x="1362100"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3</xdr:col>
      <xdr:colOff>49816</xdr:colOff>
      <xdr:row>6</xdr:row>
      <xdr:rowOff>85725</xdr:rowOff>
    </xdr:from>
    <xdr:to>
      <xdr:col>3</xdr:col>
      <xdr:colOff>805816</xdr:colOff>
      <xdr:row>7</xdr:row>
      <xdr:rowOff>125625</xdr:rowOff>
    </xdr:to>
    <xdr:sp macro="[0]!home" textlink="">
      <xdr:nvSpPr>
        <xdr:cNvPr id="4" name="Rounded Rectangle 3">
          <a:extLst>
            <a:ext uri="{FF2B5EF4-FFF2-40B4-BE49-F238E27FC236}">
              <a16:creationId xmlns:a16="http://schemas.microsoft.com/office/drawing/2014/main" xmlns="" id="{00000000-0008-0000-2000-000004000000}"/>
            </a:ext>
          </a:extLst>
        </xdr:cNvPr>
        <xdr:cNvSpPr/>
      </xdr:nvSpPr>
      <xdr:spPr>
        <a:xfrm>
          <a:off x="66364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888015</xdr:colOff>
      <xdr:row>6</xdr:row>
      <xdr:rowOff>85725</xdr:rowOff>
    </xdr:from>
    <xdr:to>
      <xdr:col>3</xdr:col>
      <xdr:colOff>1644015</xdr:colOff>
      <xdr:row>7</xdr:row>
      <xdr:rowOff>125625</xdr:rowOff>
    </xdr:to>
    <xdr:sp macro="[0]!'ValidateDRHolder 1'" textlink="">
      <xdr:nvSpPr>
        <xdr:cNvPr id="5" name="Rounded Rectangle 4">
          <a:extLst>
            <a:ext uri="{FF2B5EF4-FFF2-40B4-BE49-F238E27FC236}">
              <a16:creationId xmlns:a16="http://schemas.microsoft.com/office/drawing/2014/main" xmlns="" id="{00000000-0008-0000-2000-000005000000}"/>
            </a:ext>
          </a:extLst>
        </xdr:cNvPr>
        <xdr:cNvSpPr/>
      </xdr:nvSpPr>
      <xdr:spPr>
        <a:xfrm>
          <a:off x="1501848"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51876</xdr:colOff>
      <xdr:row>13</xdr:row>
      <xdr:rowOff>57150</xdr:rowOff>
    </xdr:from>
    <xdr:to>
      <xdr:col>4</xdr:col>
      <xdr:colOff>663876</xdr:colOff>
      <xdr:row>13</xdr:row>
      <xdr:rowOff>265950</xdr:rowOff>
    </xdr:to>
    <xdr:sp macro="[0]!Add_Rows" textlink="">
      <xdr:nvSpPr>
        <xdr:cNvPr id="2" name="Rounded Rectangle 1">
          <a:extLst>
            <a:ext uri="{FF2B5EF4-FFF2-40B4-BE49-F238E27FC236}">
              <a16:creationId xmlns:a16="http://schemas.microsoft.com/office/drawing/2014/main" xmlns="" id="{00000000-0008-0000-2100-000002000000}"/>
            </a:ext>
          </a:extLst>
        </xdr:cNvPr>
        <xdr:cNvSpPr/>
      </xdr:nvSpPr>
      <xdr:spPr>
        <a:xfrm>
          <a:off x="1036126"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739744</xdr:colOff>
      <xdr:row>13</xdr:row>
      <xdr:rowOff>57150</xdr:rowOff>
    </xdr:from>
    <xdr:to>
      <xdr:col>4</xdr:col>
      <xdr:colOff>1351744</xdr:colOff>
      <xdr:row>13</xdr:row>
      <xdr:rowOff>265950</xdr:rowOff>
    </xdr:to>
    <xdr:sp macro="[0]!'Del_Form 1'" textlink="">
      <xdr:nvSpPr>
        <xdr:cNvPr id="3" name="Rounded Rectangle 2">
          <a:extLst>
            <a:ext uri="{FF2B5EF4-FFF2-40B4-BE49-F238E27FC236}">
              <a16:creationId xmlns:a16="http://schemas.microsoft.com/office/drawing/2014/main" xmlns="" id="{00000000-0008-0000-2100-000003000000}"/>
            </a:ext>
          </a:extLst>
        </xdr:cNvPr>
        <xdr:cNvSpPr/>
      </xdr:nvSpPr>
      <xdr:spPr>
        <a:xfrm>
          <a:off x="1723994"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73042</xdr:colOff>
      <xdr:row>6</xdr:row>
      <xdr:rowOff>66675</xdr:rowOff>
    </xdr:from>
    <xdr:to>
      <xdr:col>4</xdr:col>
      <xdr:colOff>829042</xdr:colOff>
      <xdr:row>7</xdr:row>
      <xdr:rowOff>106575</xdr:rowOff>
    </xdr:to>
    <xdr:sp macro="[0]!home" textlink="">
      <xdr:nvSpPr>
        <xdr:cNvPr id="4" name="Rounded Rectangle 3">
          <a:extLst>
            <a:ext uri="{FF2B5EF4-FFF2-40B4-BE49-F238E27FC236}">
              <a16:creationId xmlns:a16="http://schemas.microsoft.com/office/drawing/2014/main" xmlns="" id="{00000000-0008-0000-2100-000004000000}"/>
            </a:ext>
          </a:extLst>
        </xdr:cNvPr>
        <xdr:cNvSpPr/>
      </xdr:nvSpPr>
      <xdr:spPr>
        <a:xfrm>
          <a:off x="1057292"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920766</xdr:colOff>
      <xdr:row>6</xdr:row>
      <xdr:rowOff>66675</xdr:rowOff>
    </xdr:from>
    <xdr:to>
      <xdr:col>4</xdr:col>
      <xdr:colOff>1676766</xdr:colOff>
      <xdr:row>7</xdr:row>
      <xdr:rowOff>106575</xdr:rowOff>
    </xdr:to>
    <xdr:sp macro="[0]!'ValidateEBT 1'" textlink="">
      <xdr:nvSpPr>
        <xdr:cNvPr id="5" name="Rounded Rectangle 4">
          <a:extLst>
            <a:ext uri="{FF2B5EF4-FFF2-40B4-BE49-F238E27FC236}">
              <a16:creationId xmlns:a16="http://schemas.microsoft.com/office/drawing/2014/main" xmlns="" id="{00000000-0008-0000-2100-000005000000}"/>
            </a:ext>
          </a:extLst>
        </xdr:cNvPr>
        <xdr:cNvSpPr/>
      </xdr:nvSpPr>
      <xdr:spPr>
        <a:xfrm>
          <a:off x="1905016"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28575</xdr:colOff>
      <xdr:row>13</xdr:row>
      <xdr:rowOff>57150</xdr:rowOff>
    </xdr:from>
    <xdr:to>
      <xdr:col>5</xdr:col>
      <xdr:colOff>640575</xdr:colOff>
      <xdr:row>13</xdr:row>
      <xdr:rowOff>265950</xdr:rowOff>
    </xdr:to>
    <xdr:sp macro="[0]!Add_Rows" textlink="">
      <xdr:nvSpPr>
        <xdr:cNvPr id="2" name="Rounded Rectangle 1">
          <a:extLst>
            <a:ext uri="{FF2B5EF4-FFF2-40B4-BE49-F238E27FC236}">
              <a16:creationId xmlns:a16="http://schemas.microsoft.com/office/drawing/2014/main" xmlns="" id="{00000000-0008-0000-2200-000002000000}"/>
            </a:ext>
          </a:extLst>
        </xdr:cNvPr>
        <xdr:cNvSpPr/>
      </xdr:nvSpPr>
      <xdr:spPr>
        <a:xfrm>
          <a:off x="2943225"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2200-000003000000}"/>
            </a:ext>
          </a:extLst>
        </xdr:cNvPr>
        <xdr:cNvSpPr/>
      </xdr:nvSpPr>
      <xdr:spPr>
        <a:xfrm>
          <a:off x="3631093"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xmlns="" id="{00000000-0008-0000-22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6</xdr:col>
      <xdr:colOff>203549</xdr:colOff>
      <xdr:row>7</xdr:row>
      <xdr:rowOff>39900</xdr:rowOff>
    </xdr:to>
    <xdr:sp macro="[0]!'ValidateUnclaimedProm 1'" textlink="">
      <xdr:nvSpPr>
        <xdr:cNvPr id="5" name="Rounded Rectangle 4">
          <a:extLst>
            <a:ext uri="{FF2B5EF4-FFF2-40B4-BE49-F238E27FC236}">
              <a16:creationId xmlns:a16="http://schemas.microsoft.com/office/drawing/2014/main" xmlns="" id="{00000000-0008-0000-2200-000005000000}"/>
            </a:ext>
          </a:extLst>
        </xdr:cNvPr>
        <xdr:cNvSpPr/>
      </xdr:nvSpPr>
      <xdr:spPr>
        <a:xfrm>
          <a:off x="3762374"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4</xdr:col>
      <xdr:colOff>9525</xdr:colOff>
      <xdr:row>13</xdr:row>
      <xdr:rowOff>47625</xdr:rowOff>
    </xdr:from>
    <xdr:to>
      <xdr:col>4</xdr:col>
      <xdr:colOff>621525</xdr:colOff>
      <xdr:row>13</xdr:row>
      <xdr:rowOff>256425</xdr:rowOff>
    </xdr:to>
    <xdr:sp macro="[0]!Add_Rows" textlink="">
      <xdr:nvSpPr>
        <xdr:cNvPr id="2" name="Rounded Rectangle 1">
          <a:extLst>
            <a:ext uri="{FF2B5EF4-FFF2-40B4-BE49-F238E27FC236}">
              <a16:creationId xmlns:a16="http://schemas.microsoft.com/office/drawing/2014/main" xmlns="" id="{00000000-0008-0000-2400-000002000000}"/>
            </a:ext>
          </a:extLst>
        </xdr:cNvPr>
        <xdr:cNvSpPr/>
      </xdr:nvSpPr>
      <xdr:spPr>
        <a:xfrm>
          <a:off x="2038350"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697393</xdr:colOff>
      <xdr:row>13</xdr:row>
      <xdr:rowOff>47625</xdr:rowOff>
    </xdr:from>
    <xdr:to>
      <xdr:col>4</xdr:col>
      <xdr:colOff>1309393</xdr:colOff>
      <xdr:row>13</xdr:row>
      <xdr:rowOff>256425</xdr:rowOff>
    </xdr:to>
    <xdr:sp macro="[0]!'Del_Form 1'" textlink="">
      <xdr:nvSpPr>
        <xdr:cNvPr id="3" name="Rounded Rectangle 2">
          <a:extLst>
            <a:ext uri="{FF2B5EF4-FFF2-40B4-BE49-F238E27FC236}">
              <a16:creationId xmlns:a16="http://schemas.microsoft.com/office/drawing/2014/main" xmlns="" id="{00000000-0008-0000-2400-000003000000}"/>
            </a:ext>
          </a:extLst>
        </xdr:cNvPr>
        <xdr:cNvSpPr/>
      </xdr:nvSpPr>
      <xdr:spPr>
        <a:xfrm>
          <a:off x="2726218"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9525</xdr:colOff>
      <xdr:row>6</xdr:row>
      <xdr:rowOff>0</xdr:rowOff>
    </xdr:from>
    <xdr:to>
      <xdr:col>4</xdr:col>
      <xdr:colOff>765525</xdr:colOff>
      <xdr:row>7</xdr:row>
      <xdr:rowOff>39900</xdr:rowOff>
    </xdr:to>
    <xdr:sp macro="[0]!home" textlink="">
      <xdr:nvSpPr>
        <xdr:cNvPr id="4" name="Rounded Rectangle 3">
          <a:extLst>
            <a:ext uri="{FF2B5EF4-FFF2-40B4-BE49-F238E27FC236}">
              <a16:creationId xmlns:a16="http://schemas.microsoft.com/office/drawing/2014/main" xmlns="" id="{00000000-0008-0000-2400-000004000000}"/>
            </a:ext>
          </a:extLst>
        </xdr:cNvPr>
        <xdr:cNvSpPr/>
      </xdr:nvSpPr>
      <xdr:spPr>
        <a:xfrm>
          <a:off x="2038350"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857249</xdr:colOff>
      <xdr:row>6</xdr:row>
      <xdr:rowOff>0</xdr:rowOff>
    </xdr:from>
    <xdr:to>
      <xdr:col>4</xdr:col>
      <xdr:colOff>1613249</xdr:colOff>
      <xdr:row>7</xdr:row>
      <xdr:rowOff>39900</xdr:rowOff>
    </xdr:to>
    <xdr:sp macro="[0]!'ValidatePAC_Public 1'" textlink="">
      <xdr:nvSpPr>
        <xdr:cNvPr id="5" name="Rounded Rectangle 4">
          <a:extLst>
            <a:ext uri="{FF2B5EF4-FFF2-40B4-BE49-F238E27FC236}">
              <a16:creationId xmlns:a16="http://schemas.microsoft.com/office/drawing/2014/main" xmlns="" id="{00000000-0008-0000-2400-000005000000}"/>
            </a:ext>
          </a:extLst>
        </xdr:cNvPr>
        <xdr:cNvSpPr/>
      </xdr:nvSpPr>
      <xdr:spPr>
        <a:xfrm>
          <a:off x="2886074"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5</xdr:col>
      <xdr:colOff>28575</xdr:colOff>
      <xdr:row>13</xdr:row>
      <xdr:rowOff>47625</xdr:rowOff>
    </xdr:from>
    <xdr:to>
      <xdr:col>5</xdr:col>
      <xdr:colOff>640575</xdr:colOff>
      <xdr:row>13</xdr:row>
      <xdr:rowOff>256425</xdr:rowOff>
    </xdr:to>
    <xdr:sp macro="[0]!Add_Rows" textlink="">
      <xdr:nvSpPr>
        <xdr:cNvPr id="2" name="Rounded Rectangle 1">
          <a:extLst>
            <a:ext uri="{FF2B5EF4-FFF2-40B4-BE49-F238E27FC236}">
              <a16:creationId xmlns:a16="http://schemas.microsoft.com/office/drawing/2014/main" xmlns="" id="{00000000-0008-0000-2500-000002000000}"/>
            </a:ext>
          </a:extLst>
        </xdr:cNvPr>
        <xdr:cNvSpPr/>
      </xdr:nvSpPr>
      <xdr:spPr>
        <a:xfrm>
          <a:off x="2943225"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47625</xdr:rowOff>
    </xdr:from>
    <xdr:to>
      <xdr:col>5</xdr:col>
      <xdr:colOff>1328443</xdr:colOff>
      <xdr:row>13</xdr:row>
      <xdr:rowOff>256425</xdr:rowOff>
    </xdr:to>
    <xdr:sp macro="[0]!'Del_Form 1'" textlink="">
      <xdr:nvSpPr>
        <xdr:cNvPr id="3" name="Rounded Rectangle 2">
          <a:extLst>
            <a:ext uri="{FF2B5EF4-FFF2-40B4-BE49-F238E27FC236}">
              <a16:creationId xmlns:a16="http://schemas.microsoft.com/office/drawing/2014/main" xmlns="" id="{00000000-0008-0000-2500-000003000000}"/>
            </a:ext>
          </a:extLst>
        </xdr:cNvPr>
        <xdr:cNvSpPr/>
      </xdr:nvSpPr>
      <xdr:spPr>
        <a:xfrm>
          <a:off x="3631093"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xmlns="" id="{00000000-0008-0000-25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5</xdr:col>
      <xdr:colOff>1638300</xdr:colOff>
      <xdr:row>7</xdr:row>
      <xdr:rowOff>39900</xdr:rowOff>
    </xdr:to>
    <xdr:sp macro="[0]!'ValidateUnclaimed_Public 1'" textlink="">
      <xdr:nvSpPr>
        <xdr:cNvPr id="5" name="Rounded Rectangle 4">
          <a:extLst>
            <a:ext uri="{FF2B5EF4-FFF2-40B4-BE49-F238E27FC236}">
              <a16:creationId xmlns:a16="http://schemas.microsoft.com/office/drawing/2014/main" xmlns="" id="{00000000-0008-0000-2500-000005000000}"/>
            </a:ext>
          </a:extLst>
        </xdr:cNvPr>
        <xdr:cNvSpPr/>
      </xdr:nvSpPr>
      <xdr:spPr>
        <a:xfrm>
          <a:off x="1933574" y="190500"/>
          <a:ext cx="790576"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471772</xdr:colOff>
      <xdr:row>5</xdr:row>
      <xdr:rowOff>85725</xdr:rowOff>
    </xdr:from>
    <xdr:to>
      <xdr:col>5</xdr:col>
      <xdr:colOff>637222</xdr:colOff>
      <xdr:row>6</xdr:row>
      <xdr:rowOff>125625</xdr:rowOff>
    </xdr:to>
    <xdr:sp macro="[0]!home" textlink="">
      <xdr:nvSpPr>
        <xdr:cNvPr id="2" name="Rounded Rectangle 1">
          <a:extLst>
            <a:ext uri="{FF2B5EF4-FFF2-40B4-BE49-F238E27FC236}">
              <a16:creationId xmlns:a16="http://schemas.microsoft.com/office/drawing/2014/main" xmlns="" id="{00000000-0008-0000-0300-000002000000}"/>
            </a:ext>
          </a:extLst>
        </xdr:cNvPr>
        <xdr:cNvSpPr/>
      </xdr:nvSpPr>
      <xdr:spPr>
        <a:xfrm>
          <a:off x="639860" y="85725"/>
          <a:ext cx="647303"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17079</xdr:colOff>
      <xdr:row>6</xdr:row>
      <xdr:rowOff>65836</xdr:rowOff>
    </xdr:from>
    <xdr:to>
      <xdr:col>5</xdr:col>
      <xdr:colOff>773079</xdr:colOff>
      <xdr:row>7</xdr:row>
      <xdr:rowOff>105736</xdr:rowOff>
    </xdr:to>
    <xdr:sp macro="[0]!home" textlink="">
      <xdr:nvSpPr>
        <xdr:cNvPr id="2" name="Rounded Rectangle 1">
          <a:extLst>
            <a:ext uri="{FF2B5EF4-FFF2-40B4-BE49-F238E27FC236}">
              <a16:creationId xmlns:a16="http://schemas.microsoft.com/office/drawing/2014/main" xmlns="" id="{00000000-0008-0000-0500-000002000000}"/>
            </a:ext>
          </a:extLst>
        </xdr:cNvPr>
        <xdr:cNvSpPr/>
      </xdr:nvSpPr>
      <xdr:spPr>
        <a:xfrm>
          <a:off x="85051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875729</xdr:colOff>
      <xdr:row>6</xdr:row>
      <xdr:rowOff>65836</xdr:rowOff>
    </xdr:from>
    <xdr:to>
      <xdr:col>5</xdr:col>
      <xdr:colOff>1631729</xdr:colOff>
      <xdr:row>7</xdr:row>
      <xdr:rowOff>105736</xdr:rowOff>
    </xdr:to>
    <xdr:sp macro="[0]!'validateShareHolderPattern 1'" textlink="">
      <xdr:nvSpPr>
        <xdr:cNvPr id="3" name="Rounded Rectangle 2">
          <a:extLst>
            <a:ext uri="{FF2B5EF4-FFF2-40B4-BE49-F238E27FC236}">
              <a16:creationId xmlns:a16="http://schemas.microsoft.com/office/drawing/2014/main" xmlns="" id="{00000000-0008-0000-0500-000003000000}"/>
            </a:ext>
          </a:extLst>
        </xdr:cNvPr>
        <xdr:cNvSpPr/>
      </xdr:nvSpPr>
      <xdr:spPr>
        <a:xfrm>
          <a:off x="170916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13</xdr:col>
      <xdr:colOff>132379</xdr:colOff>
      <xdr:row>58</xdr:row>
      <xdr:rowOff>59530</xdr:rowOff>
    </xdr:from>
    <xdr:to>
      <xdr:col>14</xdr:col>
      <xdr:colOff>965818</xdr:colOff>
      <xdr:row>58</xdr:row>
      <xdr:rowOff>391583</xdr:rowOff>
    </xdr:to>
    <xdr:sp macro="[0]!opentextblock" textlink="">
      <xdr:nvSpPr>
        <xdr:cNvPr id="5" name="Rounded Rectangle 4">
          <a:extLst>
            <a:ext uri="{FF2B5EF4-FFF2-40B4-BE49-F238E27FC236}">
              <a16:creationId xmlns:a16="http://schemas.microsoft.com/office/drawing/2014/main" xmlns="" id="{00000000-0008-0000-0500-000005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59</xdr:row>
      <xdr:rowOff>59530</xdr:rowOff>
    </xdr:from>
    <xdr:to>
      <xdr:col>14</xdr:col>
      <xdr:colOff>965818</xdr:colOff>
      <xdr:row>59</xdr:row>
      <xdr:rowOff>391583</xdr:rowOff>
    </xdr:to>
    <xdr:sp macro="[0]!opentextblock" textlink="">
      <xdr:nvSpPr>
        <xdr:cNvPr id="6" name="Rounded Rectangle 5">
          <a:extLst>
            <a:ext uri="{FF2B5EF4-FFF2-40B4-BE49-F238E27FC236}">
              <a16:creationId xmlns:a16="http://schemas.microsoft.com/office/drawing/2014/main" xmlns="" id="{00000000-0008-0000-0500-000006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60</xdr:row>
      <xdr:rowOff>59530</xdr:rowOff>
    </xdr:from>
    <xdr:to>
      <xdr:col>14</xdr:col>
      <xdr:colOff>965818</xdr:colOff>
      <xdr:row>60</xdr:row>
      <xdr:rowOff>391583</xdr:rowOff>
    </xdr:to>
    <xdr:sp macro="[0]!opentextblock" textlink="">
      <xdr:nvSpPr>
        <xdr:cNvPr id="7" name="Rounded Rectangle 6">
          <a:extLst>
            <a:ext uri="{FF2B5EF4-FFF2-40B4-BE49-F238E27FC236}">
              <a16:creationId xmlns:a16="http://schemas.microsoft.com/office/drawing/2014/main" xmlns="" id="{00000000-0008-0000-0500-000007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61</xdr:row>
      <xdr:rowOff>59530</xdr:rowOff>
    </xdr:from>
    <xdr:to>
      <xdr:col>14</xdr:col>
      <xdr:colOff>965818</xdr:colOff>
      <xdr:row>61</xdr:row>
      <xdr:rowOff>391583</xdr:rowOff>
    </xdr:to>
    <xdr:sp macro="[0]!opentextblock" textlink="">
      <xdr:nvSpPr>
        <xdr:cNvPr id="8" name="Rounded Rectangle 7">
          <a:extLst>
            <a:ext uri="{FF2B5EF4-FFF2-40B4-BE49-F238E27FC236}">
              <a16:creationId xmlns:a16="http://schemas.microsoft.com/office/drawing/2014/main" xmlns="" id="{00000000-0008-0000-0500-000008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10589</xdr:colOff>
      <xdr:row>13</xdr:row>
      <xdr:rowOff>57150</xdr:rowOff>
    </xdr:from>
    <xdr:to>
      <xdr:col>5</xdr:col>
      <xdr:colOff>622589</xdr:colOff>
      <xdr:row>13</xdr:row>
      <xdr:rowOff>265628</xdr:rowOff>
    </xdr:to>
    <xdr:sp macro="[0]!Add_Rows" textlink="">
      <xdr:nvSpPr>
        <xdr:cNvPr id="2" name="Rounded Rectangle 1">
          <a:extLst>
            <a:ext uri="{FF2B5EF4-FFF2-40B4-BE49-F238E27FC236}">
              <a16:creationId xmlns:a16="http://schemas.microsoft.com/office/drawing/2014/main" xmlns="" id="{00000000-0008-0000-0600-000002000000}"/>
            </a:ext>
          </a:extLst>
        </xdr:cNvPr>
        <xdr:cNvSpPr/>
      </xdr:nvSpPr>
      <xdr:spPr>
        <a:xfrm>
          <a:off x="660530" y="2656915"/>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715576</xdr:colOff>
      <xdr:row>13</xdr:row>
      <xdr:rowOff>60463</xdr:rowOff>
    </xdr:from>
    <xdr:to>
      <xdr:col>5</xdr:col>
      <xdr:colOff>1327576</xdr:colOff>
      <xdr:row>13</xdr:row>
      <xdr:rowOff>268941</xdr:rowOff>
    </xdr:to>
    <xdr:sp macro="[0]!'Del_Form 1'" textlink="">
      <xdr:nvSpPr>
        <xdr:cNvPr id="3" name="Rounded Rectangle 2">
          <a:extLst>
            <a:ext uri="{FF2B5EF4-FFF2-40B4-BE49-F238E27FC236}">
              <a16:creationId xmlns:a16="http://schemas.microsoft.com/office/drawing/2014/main" xmlns="" id="{00000000-0008-0000-0600-000003000000}"/>
            </a:ext>
          </a:extLst>
        </xdr:cNvPr>
        <xdr:cNvSpPr/>
      </xdr:nvSpPr>
      <xdr:spPr>
        <a:xfrm>
          <a:off x="1365517" y="2660228"/>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17995</xdr:colOff>
      <xdr:row>6</xdr:row>
      <xdr:rowOff>84661</xdr:rowOff>
    </xdr:from>
    <xdr:to>
      <xdr:col>5</xdr:col>
      <xdr:colOff>773995</xdr:colOff>
      <xdr:row>7</xdr:row>
      <xdr:rowOff>124561</xdr:rowOff>
    </xdr:to>
    <xdr:sp macro="[0]!home" textlink="">
      <xdr:nvSpPr>
        <xdr:cNvPr id="5" name="Rounded Rectangle 4">
          <a:extLst>
            <a:ext uri="{FF2B5EF4-FFF2-40B4-BE49-F238E27FC236}">
              <a16:creationId xmlns:a16="http://schemas.microsoft.com/office/drawing/2014/main" xmlns="" id="{00000000-0008-0000-0600-000005000000}"/>
            </a:ext>
          </a:extLst>
        </xdr:cNvPr>
        <xdr:cNvSpPr/>
      </xdr:nvSpPr>
      <xdr:spPr>
        <a:xfrm>
          <a:off x="663578" y="465661"/>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854076</xdr:colOff>
      <xdr:row>6</xdr:row>
      <xdr:rowOff>87404</xdr:rowOff>
    </xdr:from>
    <xdr:to>
      <xdr:col>5</xdr:col>
      <xdr:colOff>1610076</xdr:colOff>
      <xdr:row>7</xdr:row>
      <xdr:rowOff>127304</xdr:rowOff>
    </xdr:to>
    <xdr:sp macro="[0]!'ValidatePPG 1'" textlink="">
      <xdr:nvSpPr>
        <xdr:cNvPr id="6" name="Rounded Rectangle 5">
          <a:extLst>
            <a:ext uri="{FF2B5EF4-FFF2-40B4-BE49-F238E27FC236}">
              <a16:creationId xmlns:a16="http://schemas.microsoft.com/office/drawing/2014/main" xmlns="" id="{00000000-0008-0000-0600-000006000000}"/>
            </a:ext>
          </a:extLst>
        </xdr:cNvPr>
        <xdr:cNvSpPr/>
      </xdr:nvSpPr>
      <xdr:spPr>
        <a:xfrm>
          <a:off x="1499659" y="468404"/>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57150</xdr:colOff>
          <xdr:row>14</xdr:row>
          <xdr:rowOff>57150</xdr:rowOff>
        </xdr:from>
        <xdr:to>
          <xdr:col>25</xdr:col>
          <xdr:colOff>1171575</xdr:colOff>
          <xdr:row>14</xdr:row>
          <xdr:rowOff>266700</xdr:rowOff>
        </xdr:to>
        <xdr:sp macro="" textlink="">
          <xdr:nvSpPr>
            <xdr:cNvPr id="6145" name="Button 1" hidden="1">
              <a:extLst>
                <a:ext uri="{63B3BB69-23CF-44E3-9099-C40C66FF867C}">
                  <a14:compatExt spid="_x0000_s614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15</xdr:row>
          <xdr:rowOff>57150</xdr:rowOff>
        </xdr:from>
        <xdr:to>
          <xdr:col>25</xdr:col>
          <xdr:colOff>1171575</xdr:colOff>
          <xdr:row>15</xdr:row>
          <xdr:rowOff>266700</xdr:rowOff>
        </xdr:to>
        <xdr:sp macro="" textlink="">
          <xdr:nvSpPr>
            <xdr:cNvPr id="6146" name="Button 2" hidden="1">
              <a:extLst>
                <a:ext uri="{63B3BB69-23CF-44E3-9099-C40C66FF867C}">
                  <a14:compatExt spid="_x0000_s6146"/>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16</xdr:row>
          <xdr:rowOff>57150</xdr:rowOff>
        </xdr:from>
        <xdr:to>
          <xdr:col>25</xdr:col>
          <xdr:colOff>1171575</xdr:colOff>
          <xdr:row>16</xdr:row>
          <xdr:rowOff>266700</xdr:rowOff>
        </xdr:to>
        <xdr:sp macro="" textlink="">
          <xdr:nvSpPr>
            <xdr:cNvPr id="6147" name="Button 3" hidden="1">
              <a:extLst>
                <a:ext uri="{63B3BB69-23CF-44E3-9099-C40C66FF867C}">
                  <a14:compatExt spid="_x0000_s614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180976</xdr:colOff>
      <xdr:row>13</xdr:row>
      <xdr:rowOff>66677</xdr:rowOff>
    </xdr:from>
    <xdr:to>
      <xdr:col>5</xdr:col>
      <xdr:colOff>657226</xdr:colOff>
      <xdr:row>13</xdr:row>
      <xdr:rowOff>247651</xdr:rowOff>
    </xdr:to>
    <xdr:sp macro="[0]!Add_Rows" textlink="">
      <xdr:nvSpPr>
        <xdr:cNvPr id="2" name="Rounded Rectangle 1">
          <a:extLst>
            <a:ext uri="{FF2B5EF4-FFF2-40B4-BE49-F238E27FC236}">
              <a16:creationId xmlns:a16="http://schemas.microsoft.com/office/drawing/2014/main" xmlns="" id="{00000000-0008-0000-0700-000002000000}"/>
            </a:ext>
          </a:extLst>
        </xdr:cNvPr>
        <xdr:cNvSpPr/>
      </xdr:nvSpPr>
      <xdr:spPr>
        <a:xfrm>
          <a:off x="3228976" y="3438527"/>
          <a:ext cx="476250" cy="18097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Add</a:t>
          </a:r>
        </a:p>
      </xdr:txBody>
    </xdr:sp>
    <xdr:clientData/>
  </xdr:twoCellAnchor>
  <xdr:twoCellAnchor>
    <xdr:from>
      <xdr:col>5</xdr:col>
      <xdr:colOff>704849</xdr:colOff>
      <xdr:row>13</xdr:row>
      <xdr:rowOff>66675</xdr:rowOff>
    </xdr:from>
    <xdr:to>
      <xdr:col>6</xdr:col>
      <xdr:colOff>371475</xdr:colOff>
      <xdr:row>13</xdr:row>
      <xdr:rowOff>247650</xdr:rowOff>
    </xdr:to>
    <xdr:sp macro="[0]!'Del_Form 1'" textlink="">
      <xdr:nvSpPr>
        <xdr:cNvPr id="3" name="Rounded Rectangle 2">
          <a:extLst>
            <a:ext uri="{FF2B5EF4-FFF2-40B4-BE49-F238E27FC236}">
              <a16:creationId xmlns:a16="http://schemas.microsoft.com/office/drawing/2014/main" xmlns="" id="{00000000-0008-0000-0700-000003000000}"/>
            </a:ext>
          </a:extLst>
        </xdr:cNvPr>
        <xdr:cNvSpPr/>
      </xdr:nvSpPr>
      <xdr:spPr>
        <a:xfrm>
          <a:off x="3752849" y="3438525"/>
          <a:ext cx="600076" cy="18097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Delete</a:t>
          </a:r>
        </a:p>
      </xdr:txBody>
    </xdr:sp>
    <xdr:clientData/>
  </xdr:twoCellAnchor>
  <xdr:twoCellAnchor>
    <xdr:from>
      <xdr:col>5</xdr:col>
      <xdr:colOff>180975</xdr:colOff>
      <xdr:row>6</xdr:row>
      <xdr:rowOff>104775</xdr:rowOff>
    </xdr:from>
    <xdr:to>
      <xdr:col>5</xdr:col>
      <xdr:colOff>790575</xdr:colOff>
      <xdr:row>7</xdr:row>
      <xdr:rowOff>123825</xdr:rowOff>
    </xdr:to>
    <xdr:sp macro="[0]!home" textlink="">
      <xdr:nvSpPr>
        <xdr:cNvPr id="4" name="Rounded Rectangle 3">
          <a:extLst>
            <a:ext uri="{FF2B5EF4-FFF2-40B4-BE49-F238E27FC236}">
              <a16:creationId xmlns:a16="http://schemas.microsoft.com/office/drawing/2014/main" xmlns="" id="{00000000-0008-0000-0700-000004000000}"/>
            </a:ext>
          </a:extLst>
        </xdr:cNvPr>
        <xdr:cNvSpPr/>
      </xdr:nvSpPr>
      <xdr:spPr>
        <a:xfrm>
          <a:off x="3228975" y="1247775"/>
          <a:ext cx="609600" cy="20955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Home</a:t>
          </a:r>
        </a:p>
      </xdr:txBody>
    </xdr:sp>
    <xdr:clientData/>
  </xdr:twoCellAnchor>
  <xdr:twoCellAnchor>
    <xdr:from>
      <xdr:col>5</xdr:col>
      <xdr:colOff>857251</xdr:colOff>
      <xdr:row>6</xdr:row>
      <xdr:rowOff>104775</xdr:rowOff>
    </xdr:from>
    <xdr:to>
      <xdr:col>6</xdr:col>
      <xdr:colOff>609601</xdr:colOff>
      <xdr:row>7</xdr:row>
      <xdr:rowOff>133350</xdr:rowOff>
    </xdr:to>
    <xdr:sp macro="[0]!'ValidateSBO 1'" textlink="">
      <xdr:nvSpPr>
        <xdr:cNvPr id="5" name="Rounded Rectangle 4">
          <a:extLst>
            <a:ext uri="{FF2B5EF4-FFF2-40B4-BE49-F238E27FC236}">
              <a16:creationId xmlns:a16="http://schemas.microsoft.com/office/drawing/2014/main" xmlns="" id="{00000000-0008-0000-0700-000005000000}"/>
            </a:ext>
          </a:extLst>
        </xdr:cNvPr>
        <xdr:cNvSpPr/>
      </xdr:nvSpPr>
      <xdr:spPr>
        <a:xfrm>
          <a:off x="3905251" y="1247775"/>
          <a:ext cx="685800" cy="21907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Validate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7845</xdr:colOff>
      <xdr:row>13</xdr:row>
      <xdr:rowOff>57150</xdr:rowOff>
    </xdr:from>
    <xdr:to>
      <xdr:col>5</xdr:col>
      <xdr:colOff>619845</xdr:colOff>
      <xdr:row>13</xdr:row>
      <xdr:rowOff>264214</xdr:rowOff>
    </xdr:to>
    <xdr:sp macro="[0]!Add_Rows" textlink="">
      <xdr:nvSpPr>
        <xdr:cNvPr id="2" name="Rounded Rectangle 1">
          <a:extLst>
            <a:ext uri="{FF2B5EF4-FFF2-40B4-BE49-F238E27FC236}">
              <a16:creationId xmlns:a16="http://schemas.microsoft.com/office/drawing/2014/main" xmlns="" id="{00000000-0008-0000-0800-000002000000}"/>
            </a:ext>
          </a:extLst>
        </xdr:cNvPr>
        <xdr:cNvSpPr/>
      </xdr:nvSpPr>
      <xdr:spPr>
        <a:xfrm>
          <a:off x="1094816" y="3026709"/>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709723</xdr:colOff>
      <xdr:row>13</xdr:row>
      <xdr:rowOff>60463</xdr:rowOff>
    </xdr:from>
    <xdr:to>
      <xdr:col>5</xdr:col>
      <xdr:colOff>1321723</xdr:colOff>
      <xdr:row>13</xdr:row>
      <xdr:rowOff>267527</xdr:rowOff>
    </xdr:to>
    <xdr:sp macro="[0]!'Del_Form 1'" textlink="">
      <xdr:nvSpPr>
        <xdr:cNvPr id="3" name="Rounded Rectangle 2">
          <a:extLst>
            <a:ext uri="{FF2B5EF4-FFF2-40B4-BE49-F238E27FC236}">
              <a16:creationId xmlns:a16="http://schemas.microsoft.com/office/drawing/2014/main" xmlns="" id="{00000000-0008-0000-0800-000003000000}"/>
            </a:ext>
          </a:extLst>
        </xdr:cNvPr>
        <xdr:cNvSpPr/>
      </xdr:nvSpPr>
      <xdr:spPr>
        <a:xfrm>
          <a:off x="1796694" y="3030022"/>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22416</xdr:colOff>
      <xdr:row>6</xdr:row>
      <xdr:rowOff>52660</xdr:rowOff>
    </xdr:from>
    <xdr:to>
      <xdr:col>5</xdr:col>
      <xdr:colOff>778416</xdr:colOff>
      <xdr:row>7</xdr:row>
      <xdr:rowOff>90760</xdr:rowOff>
    </xdr:to>
    <xdr:sp macro="[0]!home" textlink="">
      <xdr:nvSpPr>
        <xdr:cNvPr id="5" name="Rounded Rectangle 4">
          <a:extLst>
            <a:ext uri="{FF2B5EF4-FFF2-40B4-BE49-F238E27FC236}">
              <a16:creationId xmlns:a16="http://schemas.microsoft.com/office/drawing/2014/main" xmlns="" id="{00000000-0008-0000-0800-000005000000}"/>
            </a:ext>
          </a:extLst>
        </xdr:cNvPr>
        <xdr:cNvSpPr/>
      </xdr:nvSpPr>
      <xdr:spPr>
        <a:xfrm>
          <a:off x="1109387" y="4336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867342</xdr:colOff>
      <xdr:row>6</xdr:row>
      <xdr:rowOff>44820</xdr:rowOff>
    </xdr:from>
    <xdr:to>
      <xdr:col>5</xdr:col>
      <xdr:colOff>1623342</xdr:colOff>
      <xdr:row>7</xdr:row>
      <xdr:rowOff>82920</xdr:rowOff>
    </xdr:to>
    <xdr:sp macro="[0]!'ValidatePPG 1'" textlink="">
      <xdr:nvSpPr>
        <xdr:cNvPr id="6" name="Rounded Rectangle 5">
          <a:extLst>
            <a:ext uri="{FF2B5EF4-FFF2-40B4-BE49-F238E27FC236}">
              <a16:creationId xmlns:a16="http://schemas.microsoft.com/office/drawing/2014/main" xmlns="" id="{00000000-0008-0000-0800-000006000000}"/>
            </a:ext>
          </a:extLst>
        </xdr:cNvPr>
        <xdr:cNvSpPr/>
      </xdr:nvSpPr>
      <xdr:spPr>
        <a:xfrm>
          <a:off x="1954313" y="42582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264214</xdr:rowOff>
    </xdr:to>
    <xdr:sp macro="[0]!Add_Rows" textlink="">
      <xdr:nvSpPr>
        <xdr:cNvPr id="2" name="Rounded Rectangle 1">
          <a:extLst>
            <a:ext uri="{FF2B5EF4-FFF2-40B4-BE49-F238E27FC236}">
              <a16:creationId xmlns:a16="http://schemas.microsoft.com/office/drawing/2014/main" xmlns="" id="{00000000-0008-0000-0900-000002000000}"/>
            </a:ext>
          </a:extLst>
        </xdr:cNvPr>
        <xdr:cNvSpPr/>
      </xdr:nvSpPr>
      <xdr:spPr>
        <a:xfrm>
          <a:off x="101917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725969</xdr:colOff>
      <xdr:row>13</xdr:row>
      <xdr:rowOff>57150</xdr:rowOff>
    </xdr:from>
    <xdr:to>
      <xdr:col>5</xdr:col>
      <xdr:colOff>1335570</xdr:colOff>
      <xdr:row>13</xdr:row>
      <xdr:rowOff>267527</xdr:rowOff>
    </xdr:to>
    <xdr:sp macro="[0]!'Del_Form 1'" textlink="">
      <xdr:nvSpPr>
        <xdr:cNvPr id="3" name="Rounded Rectangle 2">
          <a:extLst>
            <a:ext uri="{FF2B5EF4-FFF2-40B4-BE49-F238E27FC236}">
              <a16:creationId xmlns:a16="http://schemas.microsoft.com/office/drawing/2014/main" xmlns="" id="{00000000-0008-0000-0900-000003000000}"/>
            </a:ext>
          </a:extLst>
        </xdr:cNvPr>
        <xdr:cNvSpPr/>
      </xdr:nvSpPr>
      <xdr:spPr>
        <a:xfrm>
          <a:off x="1707044"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57149</xdr:colOff>
      <xdr:row>6</xdr:row>
      <xdr:rowOff>74515</xdr:rowOff>
    </xdr:from>
    <xdr:to>
      <xdr:col>5</xdr:col>
      <xdr:colOff>813149</xdr:colOff>
      <xdr:row>7</xdr:row>
      <xdr:rowOff>112615</xdr:rowOff>
    </xdr:to>
    <xdr:sp macro="[0]!home" textlink="">
      <xdr:nvSpPr>
        <xdr:cNvPr id="7" name="Rounded Rectangle 6">
          <a:extLst>
            <a:ext uri="{FF2B5EF4-FFF2-40B4-BE49-F238E27FC236}">
              <a16:creationId xmlns:a16="http://schemas.microsoft.com/office/drawing/2014/main" xmlns="" id="{00000000-0008-0000-0900-000007000000}"/>
            </a:ext>
          </a:extLst>
        </xdr:cNvPr>
        <xdr:cNvSpPr/>
      </xdr:nvSpPr>
      <xdr:spPr>
        <a:xfrm>
          <a:off x="1038224" y="26501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904874</xdr:colOff>
      <xdr:row>6</xdr:row>
      <xdr:rowOff>66675</xdr:rowOff>
    </xdr:from>
    <xdr:to>
      <xdr:col>5</xdr:col>
      <xdr:colOff>1660874</xdr:colOff>
      <xdr:row>7</xdr:row>
      <xdr:rowOff>104775</xdr:rowOff>
    </xdr:to>
    <xdr:sp macro="[0]!'ValidatePPG 1'" textlink="">
      <xdr:nvSpPr>
        <xdr:cNvPr id="8" name="Rounded Rectangle 7">
          <a:extLst>
            <a:ext uri="{FF2B5EF4-FFF2-40B4-BE49-F238E27FC236}">
              <a16:creationId xmlns:a16="http://schemas.microsoft.com/office/drawing/2014/main" xmlns="" id="{00000000-0008-0000-0900-000008000000}"/>
            </a:ext>
          </a:extLst>
        </xdr:cNvPr>
        <xdr:cNvSpPr/>
      </xdr:nvSpPr>
      <xdr:spPr>
        <a:xfrm>
          <a:off x="1885949" y="25717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ctr">
          <a:defRPr sz="1100"/>
        </a:defPPr>
      </a:lstStyle>
      <a:style>
        <a:lnRef idx="1">
          <a:schemeClr val="accent2"/>
        </a:lnRef>
        <a:fillRef idx="3">
          <a:schemeClr val="accent2"/>
        </a:fillRef>
        <a:effectRef idx="2">
          <a:schemeClr val="accent2"/>
        </a:effectRef>
        <a:fontRef idx="minor">
          <a:schemeClr val="lt1"/>
        </a:fontRef>
      </a:style>
    </a:sp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8.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31.xml"/><Relationship Id="rId1" Type="http://schemas.openxmlformats.org/officeDocument/2006/relationships/printerSettings" Target="../printerSettings/printerSettings15.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6.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7.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8.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M68"/>
  <sheetViews>
    <sheetView showGridLines="0" topLeftCell="A40" workbookViewId="0">
      <selection activeCell="D50" sqref="D50:J50"/>
    </sheetView>
  </sheetViews>
  <sheetFormatPr defaultColWidth="0" defaultRowHeight="15" customHeight="1" zeroHeight="1"/>
  <cols>
    <col min="1" max="1" width="2.7109375" customWidth="1"/>
    <col min="2" max="2" width="3" customWidth="1"/>
    <col min="3" max="3" width="2.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20.140625" customWidth="1"/>
    <col min="11" max="11" width="4.42578125" customWidth="1"/>
    <col min="12" max="12" width="3.85546875" customWidth="1"/>
    <col min="13" max="13" width="5.140625" customWidth="1"/>
    <col min="14" max="16384" width="9.140625" hidden="1"/>
  </cols>
  <sheetData>
    <row r="1" spans="4:10"/>
    <row r="2" spans="4:10">
      <c r="I2" s="266"/>
    </row>
    <row r="3" spans="4:10">
      <c r="I3" s="266"/>
    </row>
    <row r="4" spans="4:10">
      <c r="I4" s="266"/>
    </row>
    <row r="5" spans="4:10">
      <c r="I5" s="266"/>
    </row>
    <row r="6" spans="4:10">
      <c r="E6" s="438" t="s">
        <v>454</v>
      </c>
      <c r="F6" s="439"/>
      <c r="G6" s="439"/>
      <c r="H6" s="439"/>
      <c r="I6" s="440"/>
    </row>
    <row r="7" spans="4:10">
      <c r="E7" s="267" t="s">
        <v>455</v>
      </c>
      <c r="F7" s="441" t="s">
        <v>456</v>
      </c>
      <c r="G7" s="442"/>
      <c r="H7" s="442"/>
      <c r="I7" s="443"/>
    </row>
    <row r="8" spans="4:10">
      <c r="E8" s="267" t="s">
        <v>457</v>
      </c>
      <c r="F8" s="441" t="s">
        <v>458</v>
      </c>
      <c r="G8" s="444"/>
      <c r="H8" s="444"/>
      <c r="I8" s="445"/>
    </row>
    <row r="9" spans="4:10">
      <c r="E9" s="267" t="s">
        <v>459</v>
      </c>
      <c r="F9" s="441" t="s">
        <v>460</v>
      </c>
      <c r="G9" s="444"/>
      <c r="H9" s="444"/>
      <c r="I9" s="445"/>
    </row>
    <row r="10" spans="4:10">
      <c r="E10" s="267" t="s">
        <v>461</v>
      </c>
      <c r="F10" s="441" t="s">
        <v>641</v>
      </c>
      <c r="G10" s="444"/>
      <c r="H10" s="444"/>
      <c r="I10" s="445"/>
    </row>
    <row r="11" spans="4:10">
      <c r="E11" s="267" t="s">
        <v>640</v>
      </c>
      <c r="F11" s="441" t="s">
        <v>489</v>
      </c>
      <c r="G11" s="444"/>
      <c r="H11" s="444"/>
      <c r="I11" s="445"/>
    </row>
    <row r="12" spans="4:10">
      <c r="E12" s="267" t="s">
        <v>644</v>
      </c>
      <c r="F12" s="441" t="s">
        <v>645</v>
      </c>
      <c r="G12" s="444"/>
      <c r="H12" s="444"/>
      <c r="I12" s="445"/>
    </row>
    <row r="13" spans="4:10">
      <c r="I13" s="266"/>
    </row>
    <row r="14" spans="4:10">
      <c r="I14" s="266"/>
    </row>
    <row r="15" spans="4:10">
      <c r="D15" s="446" t="s">
        <v>462</v>
      </c>
      <c r="E15" s="447"/>
      <c r="F15" s="447"/>
      <c r="G15" s="447"/>
      <c r="H15" s="447"/>
      <c r="I15" s="447"/>
      <c r="J15" s="448"/>
    </row>
    <row r="16" spans="4:10" ht="27.75" customHeight="1">
      <c r="D16" s="449" t="s">
        <v>463</v>
      </c>
      <c r="E16" s="449"/>
      <c r="F16" s="449"/>
      <c r="G16" s="449"/>
      <c r="H16" s="449"/>
      <c r="I16" s="449"/>
      <c r="J16" s="449"/>
    </row>
    <row r="17" spans="4:10" ht="45" customHeight="1">
      <c r="D17" s="450" t="s">
        <v>464</v>
      </c>
      <c r="E17" s="450"/>
      <c r="F17" s="450"/>
      <c r="G17" s="450"/>
      <c r="H17" s="450"/>
      <c r="I17" s="450"/>
      <c r="J17" s="450"/>
    </row>
    <row r="18" spans="4:10">
      <c r="D18" s="268"/>
      <c r="E18" s="268"/>
      <c r="F18" s="268"/>
      <c r="G18" s="268"/>
      <c r="H18" s="268"/>
      <c r="I18" s="269"/>
      <c r="J18" s="268"/>
    </row>
    <row r="19" spans="4:10">
      <c r="I19" s="266"/>
    </row>
    <row r="20" spans="4:10" ht="15.75">
      <c r="D20" s="429" t="s">
        <v>465</v>
      </c>
      <c r="E20" s="430"/>
      <c r="F20" s="430"/>
      <c r="G20" s="430"/>
      <c r="H20" s="430"/>
      <c r="I20" s="430"/>
      <c r="J20" s="431"/>
    </row>
    <row r="21" spans="4:10" ht="18" customHeight="1">
      <c r="D21" s="451" t="s">
        <v>466</v>
      </c>
      <c r="E21" s="452"/>
      <c r="F21" s="452"/>
      <c r="G21" s="452"/>
      <c r="H21" s="452"/>
      <c r="I21" s="452"/>
      <c r="J21" s="453"/>
    </row>
    <row r="22" spans="4:10" ht="16.5" customHeight="1">
      <c r="D22" s="454" t="s">
        <v>467</v>
      </c>
      <c r="E22" s="455"/>
      <c r="F22" s="455"/>
      <c r="G22" s="455"/>
      <c r="H22" s="455"/>
      <c r="I22" s="455"/>
      <c r="J22" s="456"/>
    </row>
    <row r="23" spans="4:10" ht="16.5" customHeight="1">
      <c r="D23" s="415" t="s">
        <v>468</v>
      </c>
      <c r="E23" s="416"/>
      <c r="F23" s="416"/>
      <c r="G23" s="416"/>
      <c r="H23" s="416"/>
      <c r="I23" s="416"/>
      <c r="J23" s="417"/>
    </row>
    <row r="24" spans="4:10" ht="18.75" customHeight="1">
      <c r="D24" s="415" t="s">
        <v>469</v>
      </c>
      <c r="E24" s="416"/>
      <c r="F24" s="416"/>
      <c r="G24" s="416"/>
      <c r="H24" s="416"/>
      <c r="I24" s="416"/>
      <c r="J24" s="417"/>
    </row>
    <row r="25" spans="4:10" ht="28.5" customHeight="1">
      <c r="D25" s="418" t="s">
        <v>470</v>
      </c>
      <c r="E25" s="419"/>
      <c r="F25" s="419"/>
      <c r="G25" s="419"/>
      <c r="H25" s="419"/>
      <c r="I25" s="419"/>
      <c r="J25" s="420"/>
    </row>
    <row r="26" spans="4:10">
      <c r="I26" s="266"/>
    </row>
    <row r="27" spans="4:10">
      <c r="I27" s="266"/>
    </row>
    <row r="28" spans="4:10" ht="15.75">
      <c r="D28" s="435" t="s">
        <v>471</v>
      </c>
      <c r="E28" s="436"/>
      <c r="F28" s="436"/>
      <c r="G28" s="436"/>
      <c r="H28" s="436"/>
      <c r="I28" s="436"/>
      <c r="J28" s="437"/>
    </row>
    <row r="29" spans="4:10">
      <c r="D29" s="270">
        <v>1</v>
      </c>
      <c r="E29" s="427" t="s">
        <v>472</v>
      </c>
      <c r="F29" s="428"/>
      <c r="G29" s="428"/>
      <c r="H29" s="428"/>
      <c r="I29" s="428"/>
      <c r="J29" s="273" t="s">
        <v>473</v>
      </c>
    </row>
    <row r="30" spans="4:10">
      <c r="D30" s="270">
        <v>2</v>
      </c>
      <c r="E30" s="427" t="s">
        <v>490</v>
      </c>
      <c r="F30" s="428"/>
      <c r="G30" s="428"/>
      <c r="H30" s="428"/>
      <c r="I30" s="428"/>
      <c r="J30" s="273" t="s">
        <v>490</v>
      </c>
    </row>
    <row r="31" spans="4:10">
      <c r="D31" s="270">
        <v>3</v>
      </c>
      <c r="E31" s="427" t="s">
        <v>491</v>
      </c>
      <c r="F31" s="428"/>
      <c r="G31" s="428"/>
      <c r="H31" s="428"/>
      <c r="I31" s="428"/>
      <c r="J31" s="273" t="s">
        <v>491</v>
      </c>
    </row>
    <row r="32" spans="4:10">
      <c r="D32" s="270">
        <v>4</v>
      </c>
      <c r="E32" s="427" t="s">
        <v>492</v>
      </c>
      <c r="F32" s="428"/>
      <c r="G32" s="428"/>
      <c r="H32" s="428"/>
      <c r="I32" s="428"/>
      <c r="J32" s="273" t="s">
        <v>492</v>
      </c>
    </row>
    <row r="33" spans="4:10">
      <c r="D33" s="271"/>
      <c r="E33" s="271"/>
      <c r="F33" s="271"/>
      <c r="G33" s="271"/>
      <c r="H33" s="271"/>
      <c r="I33" s="272"/>
      <c r="J33" s="271"/>
    </row>
    <row r="34" spans="4:10">
      <c r="D34" s="271"/>
      <c r="E34" s="271"/>
      <c r="F34" s="271"/>
      <c r="G34" s="271"/>
      <c r="H34" s="271"/>
      <c r="I34" s="272"/>
      <c r="J34" s="271"/>
    </row>
    <row r="35" spans="4:10" ht="15.75">
      <c r="D35" s="429" t="s">
        <v>638</v>
      </c>
      <c r="E35" s="430"/>
      <c r="F35" s="430"/>
      <c r="G35" s="430"/>
      <c r="H35" s="430"/>
      <c r="I35" s="430"/>
      <c r="J35" s="431"/>
    </row>
    <row r="36" spans="4:10" ht="30" customHeight="1">
      <c r="D36" s="432" t="s">
        <v>639</v>
      </c>
      <c r="E36" s="433"/>
      <c r="F36" s="433"/>
      <c r="G36" s="433"/>
      <c r="H36" s="433"/>
      <c r="I36" s="433"/>
      <c r="J36" s="434"/>
    </row>
    <row r="37" spans="4:10">
      <c r="D37" s="271"/>
      <c r="E37" s="271"/>
      <c r="F37" s="271"/>
      <c r="G37" s="271"/>
      <c r="H37" s="271"/>
      <c r="I37" s="272"/>
      <c r="J37" s="271"/>
    </row>
    <row r="38" spans="4:10">
      <c r="D38" s="271"/>
      <c r="E38" s="271"/>
      <c r="F38" s="271"/>
      <c r="G38" s="271"/>
      <c r="H38" s="271"/>
      <c r="I38" s="272"/>
      <c r="J38" s="271"/>
    </row>
    <row r="39" spans="4:10">
      <c r="I39" s="266"/>
    </row>
    <row r="40" spans="4:10" ht="18" customHeight="1">
      <c r="D40" s="429" t="s">
        <v>642</v>
      </c>
      <c r="E40" s="430"/>
      <c r="F40" s="430"/>
      <c r="G40" s="430"/>
      <c r="H40" s="430"/>
      <c r="I40" s="430"/>
      <c r="J40" s="431"/>
    </row>
    <row r="41" spans="4:10" ht="60" customHeight="1">
      <c r="D41" s="461" t="s">
        <v>493</v>
      </c>
      <c r="E41" s="462"/>
      <c r="F41" s="462"/>
      <c r="G41" s="462"/>
      <c r="H41" s="462"/>
      <c r="I41" s="462"/>
      <c r="J41" s="463"/>
    </row>
    <row r="42" spans="4:10" ht="49.5" customHeight="1">
      <c r="D42" s="464" t="s">
        <v>474</v>
      </c>
      <c r="E42" s="465"/>
      <c r="F42" s="465"/>
      <c r="G42" s="465"/>
      <c r="H42" s="465"/>
      <c r="I42" s="465"/>
      <c r="J42" s="466"/>
    </row>
    <row r="43" spans="4:10" ht="53.25" customHeight="1">
      <c r="D43" s="464" t="s">
        <v>475</v>
      </c>
      <c r="E43" s="465"/>
      <c r="F43" s="465"/>
      <c r="G43" s="465"/>
      <c r="H43" s="465"/>
      <c r="I43" s="465"/>
      <c r="J43" s="466"/>
    </row>
    <row r="44" spans="4:10" ht="30" customHeight="1">
      <c r="D44" s="451" t="s">
        <v>476</v>
      </c>
      <c r="E44" s="467"/>
      <c r="F44" s="467"/>
      <c r="G44" s="467"/>
      <c r="H44" s="467"/>
      <c r="I44" s="467"/>
      <c r="J44" s="468"/>
    </row>
    <row r="45" spans="4:10" ht="56.25" customHeight="1">
      <c r="D45" s="421" t="s">
        <v>477</v>
      </c>
      <c r="E45" s="422"/>
      <c r="F45" s="422"/>
      <c r="G45" s="422"/>
      <c r="H45" s="422"/>
      <c r="I45" s="422"/>
      <c r="J45" s="423"/>
    </row>
    <row r="46" spans="4:10" ht="84.75" customHeight="1">
      <c r="D46" s="421" t="s">
        <v>478</v>
      </c>
      <c r="E46" s="422"/>
      <c r="F46" s="422"/>
      <c r="G46" s="422"/>
      <c r="H46" s="422"/>
      <c r="I46" s="422"/>
      <c r="J46" s="423"/>
    </row>
    <row r="47" spans="4:10" ht="61.5" customHeight="1">
      <c r="D47" s="424" t="s">
        <v>479</v>
      </c>
      <c r="E47" s="425"/>
      <c r="F47" s="425"/>
      <c r="G47" s="425"/>
      <c r="H47" s="425"/>
      <c r="I47" s="425"/>
      <c r="J47" s="426"/>
    </row>
    <row r="48" spans="4:10">
      <c r="I48" s="266"/>
    </row>
    <row r="49" spans="4:10">
      <c r="I49" s="266"/>
    </row>
    <row r="50" spans="4:10" ht="15.75">
      <c r="D50" s="435" t="s">
        <v>643</v>
      </c>
      <c r="E50" s="436"/>
      <c r="F50" s="436"/>
      <c r="G50" s="436"/>
      <c r="H50" s="436"/>
      <c r="I50" s="436"/>
      <c r="J50" s="437"/>
    </row>
    <row r="51" spans="4:10" ht="20.100000000000001" customHeight="1">
      <c r="D51" s="458" t="s">
        <v>480</v>
      </c>
      <c r="E51" s="458"/>
      <c r="F51" s="458"/>
      <c r="G51" s="458"/>
      <c r="H51" s="458"/>
      <c r="I51" s="458"/>
      <c r="J51" s="458"/>
    </row>
    <row r="52" spans="4:10" ht="20.100000000000001" customHeight="1">
      <c r="D52" s="458" t="s">
        <v>481</v>
      </c>
      <c r="E52" s="458"/>
      <c r="F52" s="458"/>
      <c r="G52" s="458"/>
      <c r="H52" s="458"/>
      <c r="I52" s="458"/>
      <c r="J52" s="458"/>
    </row>
    <row r="53" spans="4:10" ht="20.100000000000001" customHeight="1">
      <c r="D53" s="458" t="s">
        <v>482</v>
      </c>
      <c r="E53" s="458"/>
      <c r="F53" s="458"/>
      <c r="G53" s="458"/>
      <c r="H53" s="458"/>
      <c r="I53" s="458"/>
      <c r="J53" s="458"/>
    </row>
    <row r="54" spans="4:10" ht="42" customHeight="1">
      <c r="D54" s="458" t="s">
        <v>483</v>
      </c>
      <c r="E54" s="458"/>
      <c r="F54" s="458"/>
      <c r="G54" s="458"/>
      <c r="H54" s="458"/>
      <c r="I54" s="458"/>
      <c r="J54" s="458"/>
    </row>
    <row r="55" spans="4:10" ht="38.25" customHeight="1">
      <c r="D55" s="458" t="s">
        <v>484</v>
      </c>
      <c r="E55" s="458"/>
      <c r="F55" s="458"/>
      <c r="G55" s="458"/>
      <c r="H55" s="458"/>
      <c r="I55" s="458"/>
      <c r="J55" s="458"/>
    </row>
    <row r="56" spans="4:10" ht="38.25" customHeight="1">
      <c r="D56" s="459" t="s">
        <v>485</v>
      </c>
      <c r="E56" s="458"/>
      <c r="F56" s="458"/>
      <c r="G56" s="458"/>
      <c r="H56" s="458"/>
      <c r="I56" s="458"/>
      <c r="J56" s="458"/>
    </row>
    <row r="57" spans="4:10" ht="38.25" customHeight="1">
      <c r="D57" s="459" t="s">
        <v>486</v>
      </c>
      <c r="E57" s="458"/>
      <c r="F57" s="458"/>
      <c r="G57" s="458"/>
      <c r="H57" s="458"/>
      <c r="I57" s="458"/>
      <c r="J57" s="458"/>
    </row>
    <row r="58" spans="4:10" ht="25.5" customHeight="1">
      <c r="D58" s="460" t="s">
        <v>487</v>
      </c>
      <c r="E58" s="457"/>
      <c r="F58" s="457"/>
      <c r="G58" s="457"/>
      <c r="H58" s="457"/>
      <c r="I58" s="457"/>
      <c r="J58" s="457"/>
    </row>
    <row r="59" spans="4:10" ht="27.75" customHeight="1">
      <c r="D59" s="457" t="s">
        <v>488</v>
      </c>
      <c r="E59" s="457"/>
      <c r="F59" s="457"/>
      <c r="G59" s="457"/>
      <c r="H59" s="457"/>
      <c r="I59" s="457"/>
      <c r="J59" s="457"/>
    </row>
    <row r="60" spans="4:10">
      <c r="I60" s="266"/>
    </row>
    <row r="61" spans="4:10">
      <c r="I61" s="266"/>
    </row>
    <row r="62" spans="4:10">
      <c r="I62" s="266"/>
    </row>
    <row r="63" spans="4:10" ht="15" customHeight="1"/>
    <row r="64" spans="4:10" ht="15" customHeight="1"/>
    <row r="65" ht="15" customHeight="1"/>
    <row r="66" ht="15" customHeight="1"/>
    <row r="67" ht="15" customHeight="1"/>
    <row r="68" ht="15" customHeight="1"/>
  </sheetData>
  <sheetProtection sheet="1" objects="1" scenarios="1"/>
  <mergeCells count="41">
    <mergeCell ref="D52:J52"/>
    <mergeCell ref="D40:J40"/>
    <mergeCell ref="D41:J41"/>
    <mergeCell ref="D42:J42"/>
    <mergeCell ref="D43:J43"/>
    <mergeCell ref="D44:J44"/>
    <mergeCell ref="D45:J45"/>
    <mergeCell ref="D50:J50"/>
    <mergeCell ref="D51:J51"/>
    <mergeCell ref="D59:J59"/>
    <mergeCell ref="D53:J53"/>
    <mergeCell ref="D54:J54"/>
    <mergeCell ref="D55:J55"/>
    <mergeCell ref="D56:J56"/>
    <mergeCell ref="D57:J57"/>
    <mergeCell ref="D58:J58"/>
    <mergeCell ref="D23:J23"/>
    <mergeCell ref="E6:I6"/>
    <mergeCell ref="F7:I7"/>
    <mergeCell ref="F8:I8"/>
    <mergeCell ref="F9:I9"/>
    <mergeCell ref="F12:I12"/>
    <mergeCell ref="D15:J15"/>
    <mergeCell ref="D16:J16"/>
    <mergeCell ref="D17:J17"/>
    <mergeCell ref="D20:J20"/>
    <mergeCell ref="D21:J21"/>
    <mergeCell ref="D22:J22"/>
    <mergeCell ref="F10:I10"/>
    <mergeCell ref="F11:I11"/>
    <mergeCell ref="D24:J24"/>
    <mergeCell ref="D25:J25"/>
    <mergeCell ref="D46:J46"/>
    <mergeCell ref="D47:J47"/>
    <mergeCell ref="E31:I31"/>
    <mergeCell ref="E32:I32"/>
    <mergeCell ref="D35:J35"/>
    <mergeCell ref="D36:J36"/>
    <mergeCell ref="D28:J28"/>
    <mergeCell ref="E29:I29"/>
    <mergeCell ref="E30:I30"/>
  </mergeCells>
  <hyperlinks>
    <hyperlink ref="J30" location="Declaration!A1" display="Declaration"/>
    <hyperlink ref="J31" location="Summary!A1" display="Summary"/>
    <hyperlink ref="J32" location="'Shareholding Pattern'!A1" display="Shareholding Pattern"/>
    <hyperlink ref="J29" location="GeneralInfo!A1" display="General Info"/>
    <hyperlink ref="F7:I7" location="Index!D15" display="Overview"/>
    <hyperlink ref="F8:I8" location="Index!D20" display="Before you begin"/>
    <hyperlink ref="F9:I9" location="Index!D28" display="Index"/>
    <hyperlink ref="F12:I12" location="Index!D50" display="Fill up the Shareholding Pattern"/>
    <hyperlink ref="F10" location="Index!D34" display="Import XBRL file"/>
    <hyperlink ref="F10:I10" location="Index!D35" display="Import XBRL file"/>
    <hyperlink ref="F11:I11" location="Index!D40" display="Steps for filing Shareholding Pattern"/>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sheetPr>
  <dimension ref="A1:XFC16"/>
  <sheetViews>
    <sheetView showGridLines="0" topLeftCell="A6" zoomScale="85" zoomScaleNormal="85" workbookViewId="0">
      <selection activeCell="G16" sqref="G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42578125" customWidth="1"/>
    <col min="14" max="14" width="16" hidden="1" customWidth="1"/>
    <col min="15" max="15" width="16.42578125" customWidth="1"/>
    <col min="16" max="16" width="8.28515625" customWidth="1"/>
    <col min="17" max="18" width="14.5703125" hidden="1" customWidth="1"/>
    <col min="19" max="19" width="14.5703125" customWidth="1"/>
    <col min="20" max="20" width="19.140625" customWidth="1"/>
    <col min="21" max="21" width="15.42578125" hidden="1" customWidth="1"/>
    <col min="22" max="22" width="8.5703125" hidden="1" customWidth="1"/>
    <col min="23" max="23" width="15.42578125" customWidth="1"/>
    <col min="24" max="24" width="7.85546875" customWidth="1"/>
    <col min="25" max="25" width="15.42578125" customWidth="1"/>
    <col min="26" max="26" width="18" customWidth="1"/>
    <col min="27" max="27" width="17.140625" customWidth="1"/>
    <col min="28" max="28" width="4.140625" customWidth="1"/>
    <col min="29" max="16383" width="1.85546875" hidden="1"/>
    <col min="16384" max="16384" width="5.140625" hidden="1"/>
  </cols>
  <sheetData>
    <row r="1" spans="5:45" hidden="1">
      <c r="I1">
        <v>0</v>
      </c>
    </row>
    <row r="2" spans="5:45"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180</v>
      </c>
      <c r="X2" t="s">
        <v>181</v>
      </c>
      <c r="Y2" t="s">
        <v>182</v>
      </c>
      <c r="Z2" t="s">
        <v>499</v>
      </c>
      <c r="AA2" t="s">
        <v>517</v>
      </c>
      <c r="AR2" t="s">
        <v>519</v>
      </c>
      <c r="AS2" t="s">
        <v>520</v>
      </c>
    </row>
    <row r="3" spans="5:45" hidden="1"/>
    <row r="4" spans="5:45" hidden="1"/>
    <row r="5" spans="5:45" hidden="1"/>
    <row r="7" spans="5:45">
      <c r="AR7" t="s">
        <v>393</v>
      </c>
    </row>
    <row r="8" spans="5:45">
      <c r="AR8" t="s">
        <v>394</v>
      </c>
    </row>
    <row r="9" spans="5:45" ht="29.25" customHeight="1">
      <c r="E9" s="542" t="s">
        <v>137</v>
      </c>
      <c r="F9" s="525" t="s">
        <v>136</v>
      </c>
      <c r="G9" s="525" t="s">
        <v>1</v>
      </c>
      <c r="H9" s="525" t="s">
        <v>3</v>
      </c>
      <c r="I9" s="525" t="s">
        <v>4</v>
      </c>
      <c r="J9" s="525" t="s">
        <v>5</v>
      </c>
      <c r="K9" s="525" t="s">
        <v>6</v>
      </c>
      <c r="L9" s="525" t="s">
        <v>7</v>
      </c>
      <c r="M9" s="525" t="s">
        <v>8</v>
      </c>
      <c r="N9" s="525"/>
      <c r="O9" s="525"/>
      <c r="P9" s="525"/>
      <c r="Q9" s="525" t="s">
        <v>9</v>
      </c>
      <c r="R9" s="542" t="s">
        <v>505</v>
      </c>
      <c r="S9" s="542" t="s">
        <v>134</v>
      </c>
      <c r="T9" s="525" t="s">
        <v>107</v>
      </c>
      <c r="U9" s="525" t="s">
        <v>12</v>
      </c>
      <c r="V9" s="525"/>
      <c r="W9" s="525" t="s">
        <v>13</v>
      </c>
      <c r="X9" s="525"/>
      <c r="Y9" s="525" t="s">
        <v>14</v>
      </c>
      <c r="Z9" s="477" t="s">
        <v>499</v>
      </c>
      <c r="AA9" s="542" t="s">
        <v>517</v>
      </c>
      <c r="AR9" t="s">
        <v>395</v>
      </c>
    </row>
    <row r="10" spans="5:45" ht="31.5" customHeight="1">
      <c r="E10" s="540"/>
      <c r="F10" s="525"/>
      <c r="G10" s="525"/>
      <c r="H10" s="525"/>
      <c r="I10" s="525"/>
      <c r="J10" s="525"/>
      <c r="K10" s="525"/>
      <c r="L10" s="525"/>
      <c r="M10" s="525" t="s">
        <v>15</v>
      </c>
      <c r="N10" s="525"/>
      <c r="O10" s="525"/>
      <c r="P10" s="525" t="s">
        <v>16</v>
      </c>
      <c r="Q10" s="525"/>
      <c r="R10" s="540"/>
      <c r="S10" s="540"/>
      <c r="T10" s="525"/>
      <c r="U10" s="525"/>
      <c r="V10" s="525"/>
      <c r="W10" s="525"/>
      <c r="X10" s="525"/>
      <c r="Y10" s="525"/>
      <c r="Z10" s="525"/>
      <c r="AA10" s="540"/>
      <c r="AR10" t="s">
        <v>396</v>
      </c>
    </row>
    <row r="11" spans="5:45" ht="78.75" customHeight="1">
      <c r="E11" s="541"/>
      <c r="F11" s="525"/>
      <c r="G11" s="525"/>
      <c r="H11" s="525"/>
      <c r="I11" s="525"/>
      <c r="J11" s="525"/>
      <c r="K11" s="525"/>
      <c r="L11" s="525"/>
      <c r="M11" s="40" t="s">
        <v>17</v>
      </c>
      <c r="N11" s="40" t="s">
        <v>18</v>
      </c>
      <c r="O11" s="40" t="s">
        <v>19</v>
      </c>
      <c r="P11" s="525"/>
      <c r="Q11" s="525"/>
      <c r="R11" s="541"/>
      <c r="S11" s="541"/>
      <c r="T11" s="525"/>
      <c r="U11" s="40" t="s">
        <v>20</v>
      </c>
      <c r="V11" s="40" t="s">
        <v>21</v>
      </c>
      <c r="W11" s="40" t="s">
        <v>20</v>
      </c>
      <c r="X11" s="40" t="s">
        <v>21</v>
      </c>
      <c r="Y11" s="525"/>
      <c r="Z11" s="525"/>
      <c r="AA11" s="541"/>
      <c r="AR11" t="s">
        <v>397</v>
      </c>
    </row>
    <row r="12" spans="5:45" ht="24.75" customHeight="1">
      <c r="E12" s="9" t="s">
        <v>81</v>
      </c>
      <c r="F12" s="52" t="s">
        <v>31</v>
      </c>
      <c r="G12" s="30"/>
      <c r="H12" s="30"/>
      <c r="I12" s="30"/>
      <c r="J12" s="30"/>
      <c r="K12" s="30"/>
      <c r="L12" s="30"/>
      <c r="M12" s="30"/>
      <c r="N12" s="30"/>
      <c r="O12" s="30"/>
      <c r="P12" s="30"/>
      <c r="Q12" s="30"/>
      <c r="R12" s="30"/>
      <c r="S12" s="30"/>
      <c r="T12" s="30"/>
      <c r="U12" s="30"/>
      <c r="V12" s="30"/>
      <c r="W12" s="30"/>
      <c r="X12" s="30"/>
      <c r="Y12" s="30"/>
      <c r="Z12" s="30"/>
      <c r="AA12" s="31"/>
      <c r="AR12" t="s">
        <v>398</v>
      </c>
    </row>
    <row r="13" spans="5:45" s="11" customFormat="1" ht="21.75" hidden="1" customHeight="1">
      <c r="E13" s="194"/>
      <c r="F13" s="10"/>
      <c r="G13" s="10"/>
      <c r="H13" s="16"/>
      <c r="I13" s="47"/>
      <c r="J13" s="47"/>
      <c r="K13" s="46" t="str">
        <f>+IFERROR(IF(COUNT(H13:J13),ROUND(SUM(H13:J13),0),""),"")</f>
        <v/>
      </c>
      <c r="L13" s="17" t="str">
        <f>+IFERROR(IF(COUNT(K13),ROUND(K13/'Shareholding Pattern'!$L$57*100,2),""),0)</f>
        <v/>
      </c>
      <c r="M13" s="276" t="str">
        <f>IF(H13="","",H13)</f>
        <v/>
      </c>
      <c r="N13" s="206"/>
      <c r="O13" s="51" t="str">
        <f>+IFERROR(IF(COUNT(M13:N13),ROUND(SUM(M13,N13),2),""),"")</f>
        <v/>
      </c>
      <c r="P13" s="17" t="str">
        <f>+IFERROR(IF(COUNT(O13),ROUND(O13/('Shareholding Pattern'!$P$58)*100,2),""),0)</f>
        <v/>
      </c>
      <c r="Q13" s="47"/>
      <c r="R13" s="47"/>
      <c r="S13" s="48" t="str">
        <f>+IFERROR(IF(COUNT(Q13:R13),ROUND(SUM(Q13:R13),0),""),"")</f>
        <v/>
      </c>
      <c r="T13" s="17" t="str">
        <f>+IFERROR(IF(COUNT(K13,S13),ROUND(SUM(S13,K13)/SUM('Shareholding Pattern'!$L$57,'Shareholding Pattern'!$T$57)*100,2),""),0)</f>
        <v/>
      </c>
      <c r="U13" s="47"/>
      <c r="V13" s="17" t="str">
        <f>+IFERROR(IF(COUNT(U13),ROUND(SUM(U13)/SUM(K13)*100,2),""),0)</f>
        <v/>
      </c>
      <c r="W13" s="47"/>
      <c r="X13" s="17" t="str">
        <f>+IFERROR(IF(COUNT(W13),ROUND(SUM(W13)/SUM(K13)*100,2),""),0)</f>
        <v/>
      </c>
      <c r="Y13" s="16"/>
      <c r="Z13" s="282"/>
      <c r="AA13" s="334"/>
      <c r="AC13" s="11">
        <f>IF(SUM(H13:Y13)&gt;0,1,0)</f>
        <v>0</v>
      </c>
      <c r="AD13" s="11" t="str">
        <f>IF(COUNT(H15:$Y$14999)=0,"",SUM(AC1:AC65533))</f>
        <v/>
      </c>
      <c r="AR13" s="11" t="s">
        <v>399</v>
      </c>
    </row>
    <row r="14" spans="5:45" ht="24.75" customHeight="1">
      <c r="E14" s="42"/>
      <c r="F14" s="43"/>
      <c r="G14" s="43"/>
      <c r="H14" s="43"/>
      <c r="I14" s="43"/>
      <c r="J14" s="43"/>
      <c r="K14" s="43"/>
      <c r="L14" s="43"/>
      <c r="M14" s="43"/>
      <c r="N14" s="43"/>
      <c r="O14" s="43"/>
      <c r="P14" s="43"/>
      <c r="Q14" s="43"/>
      <c r="R14" s="43"/>
      <c r="S14" s="43"/>
      <c r="T14" s="43"/>
      <c r="U14" s="43"/>
      <c r="V14" s="43"/>
      <c r="W14" s="43"/>
      <c r="X14" s="43"/>
      <c r="Y14" s="43"/>
      <c r="Z14" s="43"/>
      <c r="AA14" s="44"/>
      <c r="AR14" t="s">
        <v>400</v>
      </c>
    </row>
    <row r="15" spans="5:45" ht="15" hidden="1" customHeight="1">
      <c r="E15" s="12"/>
      <c r="F15" s="13"/>
      <c r="G15" s="13"/>
      <c r="H15" s="13"/>
      <c r="I15" s="13"/>
      <c r="J15" s="13"/>
      <c r="K15" s="13"/>
      <c r="L15" s="13"/>
      <c r="M15" s="13"/>
      <c r="N15" s="13"/>
      <c r="O15" s="13"/>
      <c r="P15" s="13"/>
      <c r="Q15" s="13"/>
      <c r="R15" s="13"/>
      <c r="S15" s="13"/>
      <c r="T15" s="13"/>
      <c r="U15" s="13"/>
      <c r="V15" s="13"/>
      <c r="W15" s="13"/>
      <c r="X15" s="13"/>
      <c r="Y15" s="197"/>
    </row>
    <row r="16" spans="5:45" ht="20.100000000000001" customHeight="1">
      <c r="E16" s="37"/>
      <c r="F16" s="62" t="s">
        <v>450</v>
      </c>
      <c r="G16" s="62"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Pattern'!$L$57*100,2),""),0)</f>
        <v/>
      </c>
      <c r="M16" s="35" t="str">
        <f>+IFERROR(IF(COUNT(M14:M15),ROUND(SUM(M14:M15),0),""),"")</f>
        <v/>
      </c>
      <c r="N16" s="35" t="str">
        <f>+IFERROR(IF(COUNT(N14:N15),ROUND(SUM(N14:N15),0),""),"")</f>
        <v/>
      </c>
      <c r="O16" s="35" t="str">
        <f>+IFERROR(IF(COUNT(O14:O15),ROUND(SUM(O14:O15),0),""),"")</f>
        <v/>
      </c>
      <c r="P16" s="17" t="str">
        <f>+IFERROR(IF(COUNT(O16),ROUND(O16/('Shareholding Pattern'!$P$58)*100,2),""),0)</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Pattern'!$T$57)*100,2),""),0)</f>
        <v/>
      </c>
      <c r="U16" s="53" t="str">
        <f>+IFERROR(IF(COUNT(U14:U15),ROUND(SUM(U14:U15),0),""),"")</f>
        <v/>
      </c>
      <c r="V16" s="17" t="str">
        <f>+IFERROR(IF(COUNT(U16),ROUND(SUM(U16)/SUM(K16)*100,2),""),0)</f>
        <v/>
      </c>
      <c r="W16" s="53" t="str">
        <f>+IFERROR(IF(COUNT(W14:W15),ROUND(SUM(W14:W15),0),""),"")</f>
        <v/>
      </c>
      <c r="X16" s="17" t="str">
        <f>+IFERROR(IF(COUNT(W16),ROUND(SUM(W16)/SUM(K16)*100,2),""),0)</f>
        <v/>
      </c>
      <c r="Y16" s="53" t="str">
        <f>+IFERROR(IF(COUNT(Y14:Y15),ROUND(SUM(Y14:Y15),0),""),"")</f>
        <v/>
      </c>
    </row>
  </sheetData>
  <sheetProtection algorithmName="SHA-512" hashValue="hV+YLhsiNc70itv/19WxPNYS2SUCtDMTnrabT2vtmz/UWAHmdPVynOMg4U/8qkd+vglrdWbwc/UjLerOLtOCLg==" saltValue="QscFEzqd1EGMhrQreTaqsA==" spinCount="100000" sheet="1" objects="1" scenarios="1"/>
  <mergeCells count="20">
    <mergeCell ref="K9:K11"/>
    <mergeCell ref="L9:L11"/>
    <mergeCell ref="M9:P9"/>
    <mergeCell ref="AA9:AA11"/>
    <mergeCell ref="Z9:Z11"/>
    <mergeCell ref="U9:V10"/>
    <mergeCell ref="W9:X10"/>
    <mergeCell ref="Y9:Y11"/>
    <mergeCell ref="T9:T11"/>
    <mergeCell ref="S9:S11"/>
    <mergeCell ref="Q9:Q11"/>
    <mergeCell ref="R9:R11"/>
    <mergeCell ref="M10:O10"/>
    <mergeCell ref="P10:P11"/>
    <mergeCell ref="J9:J11"/>
    <mergeCell ref="E9:E11"/>
    <mergeCell ref="F9:F11"/>
    <mergeCell ref="G9:G11"/>
    <mergeCell ref="H9:H11"/>
    <mergeCell ref="I9:I11"/>
  </mergeCells>
  <dataValidations count="6">
    <dataValidation type="whole" operator="lessThanOrEqual" allowBlank="1" showInputMessage="1" showErrorMessage="1" sqref="W13">
      <formula1>H13</formula1>
    </dataValidation>
    <dataValidation type="whole" operator="lessThanOrEqual" allowBlank="1" showInputMessage="1" showErrorMessage="1" sqref="U13">
      <formula1>H13</formula1>
    </dataValidation>
    <dataValidation type="whole" operator="lessThanOrEqual" allowBlank="1" showInputMessage="1" showErrorMessage="1" sqref="Y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list" allowBlank="1" showInputMessage="1" showErrorMessage="1" sqref="AA13">
      <formula1>$AR$2:$AS$2</formula1>
    </dataValidation>
  </dataValidations>
  <hyperlinks>
    <hyperlink ref="G16" location="'Shareholding Pattern'!F16" display="Total"/>
    <hyperlink ref="F16" location="'Shareholding Pattern'!F16" display="Total"/>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7"/>
  </sheetPr>
  <dimension ref="A1:XFC18"/>
  <sheetViews>
    <sheetView showGridLines="0" topLeftCell="A7" zoomScale="85" zoomScaleNormal="85" workbookViewId="0">
      <selection activeCell="AC23" sqref="AC23"/>
    </sheetView>
  </sheetViews>
  <sheetFormatPr defaultColWidth="0" defaultRowHeight="15"/>
  <cols>
    <col min="1" max="1" width="2.28515625" customWidth="1"/>
    <col min="2" max="2" width="2.140625" hidden="1" customWidth="1"/>
    <col min="3" max="3" width="2" hidden="1" customWidth="1"/>
    <col min="4" max="4" width="9.7109375" customWidth="1"/>
    <col min="5" max="5" width="33.28515625" customWidth="1"/>
    <col min="6" max="6" width="35.7109375" hidden="1" customWidth="1"/>
    <col min="7" max="7" width="38" customWidth="1"/>
    <col min="8" max="8" width="13.7109375" customWidth="1"/>
    <col min="9" max="10" width="14.5703125" customWidth="1"/>
    <col min="11" max="11" width="14.5703125" hidden="1" customWidth="1"/>
    <col min="12" max="12" width="15.5703125" hidden="1" customWidth="1"/>
    <col min="13" max="13" width="13.5703125" customWidth="1"/>
    <col min="14" max="14" width="16.7109375" customWidth="1"/>
    <col min="15" max="15" width="16" customWidth="1"/>
    <col min="16" max="16" width="15.7109375" hidden="1" customWidth="1"/>
    <col min="17" max="17" width="16.140625" customWidth="1"/>
    <col min="18" max="18" width="12" customWidth="1"/>
    <col min="19" max="20" width="14.5703125" hidden="1" customWidth="1"/>
    <col min="21" max="21" width="19.140625" customWidth="1"/>
    <col min="22" max="22" width="15.42578125" customWidth="1"/>
    <col min="23" max="23" width="14.42578125" hidden="1" customWidth="1"/>
    <col min="24" max="24" width="8.5703125" hidden="1" customWidth="1"/>
    <col min="25" max="25" width="13.5703125" customWidth="1"/>
    <col min="26" max="26" width="8.42578125" customWidth="1"/>
    <col min="27" max="27" width="14.5703125" customWidth="1"/>
    <col min="28" max="28" width="19.28515625" customWidth="1"/>
    <col min="29" max="29" width="17.140625" style="290" customWidth="1"/>
    <col min="30" max="30" width="3" style="290" customWidth="1"/>
    <col min="31" max="16383" width="1" hidden="1"/>
    <col min="16384" max="16384" width="2.28515625" hidden="1" customWidth="1"/>
  </cols>
  <sheetData>
    <row r="1" spans="4:53" hidden="1">
      <c r="I1">
        <v>2</v>
      </c>
      <c r="AC1"/>
      <c r="AD1"/>
      <c r="AR1" s="7" t="s">
        <v>452</v>
      </c>
    </row>
    <row r="2" spans="4:53" hidden="1">
      <c r="E2" t="s">
        <v>347</v>
      </c>
      <c r="F2" t="s">
        <v>435</v>
      </c>
      <c r="G2" t="s">
        <v>249</v>
      </c>
      <c r="H2" t="s">
        <v>420</v>
      </c>
      <c r="I2" t="s">
        <v>144</v>
      </c>
      <c r="J2" t="s">
        <v>165</v>
      </c>
      <c r="K2" t="s">
        <v>166</v>
      </c>
      <c r="L2" t="s">
        <v>167</v>
      </c>
      <c r="M2" t="s">
        <v>168</v>
      </c>
      <c r="N2" t="s">
        <v>169</v>
      </c>
      <c r="O2" t="s">
        <v>170</v>
      </c>
      <c r="P2" t="s">
        <v>171</v>
      </c>
      <c r="Q2" t="s">
        <v>172</v>
      </c>
      <c r="R2" t="s">
        <v>173</v>
      </c>
      <c r="S2" t="s">
        <v>174</v>
      </c>
      <c r="T2" t="s">
        <v>175</v>
      </c>
      <c r="U2" t="s">
        <v>176</v>
      </c>
      <c r="V2" t="s">
        <v>177</v>
      </c>
      <c r="W2" t="s">
        <v>178</v>
      </c>
      <c r="X2" t="s">
        <v>179</v>
      </c>
      <c r="Y2" t="s">
        <v>180</v>
      </c>
      <c r="Z2" t="s">
        <v>181</v>
      </c>
      <c r="AA2" t="s">
        <v>182</v>
      </c>
      <c r="AB2" t="s">
        <v>499</v>
      </c>
      <c r="AC2" t="s">
        <v>517</v>
      </c>
      <c r="AD2"/>
      <c r="AR2" s="7" t="s">
        <v>498</v>
      </c>
      <c r="AZ2" t="s">
        <v>519</v>
      </c>
      <c r="BA2" t="s">
        <v>520</v>
      </c>
    </row>
    <row r="3" spans="4:53" hidden="1">
      <c r="AC3"/>
      <c r="AD3"/>
      <c r="AR3" s="7" t="s">
        <v>441</v>
      </c>
    </row>
    <row r="4" spans="4:53" hidden="1">
      <c r="AC4"/>
      <c r="AD4"/>
      <c r="AR4" s="7" t="s">
        <v>393</v>
      </c>
    </row>
    <row r="5" spans="4:53" hidden="1">
      <c r="AC5"/>
      <c r="AD5"/>
      <c r="AR5" s="7" t="s">
        <v>442</v>
      </c>
    </row>
    <row r="6" spans="4:53" hidden="1">
      <c r="AC6"/>
      <c r="AD6"/>
      <c r="AR6" s="7" t="s">
        <v>401</v>
      </c>
    </row>
    <row r="7" spans="4:53" ht="15" customHeight="1">
      <c r="AC7"/>
      <c r="AD7"/>
      <c r="AR7" s="7"/>
    </row>
    <row r="8" spans="4:53" ht="15" customHeight="1">
      <c r="AC8"/>
      <c r="AD8"/>
      <c r="AR8" s="7"/>
    </row>
    <row r="9" spans="4:53" ht="29.25" customHeight="1">
      <c r="D9" s="542" t="s">
        <v>137</v>
      </c>
      <c r="E9" s="525" t="s">
        <v>34</v>
      </c>
      <c r="F9" s="525"/>
      <c r="G9" s="542" t="s">
        <v>136</v>
      </c>
      <c r="H9" s="525" t="s">
        <v>1</v>
      </c>
      <c r="I9" s="477" t="s">
        <v>426</v>
      </c>
      <c r="J9" s="525" t="s">
        <v>3</v>
      </c>
      <c r="K9" s="525" t="s">
        <v>4</v>
      </c>
      <c r="L9" s="525" t="s">
        <v>5</v>
      </c>
      <c r="M9" s="525" t="s">
        <v>6</v>
      </c>
      <c r="N9" s="525" t="s">
        <v>7</v>
      </c>
      <c r="O9" s="525" t="s">
        <v>8</v>
      </c>
      <c r="P9" s="525"/>
      <c r="Q9" s="525"/>
      <c r="R9" s="525"/>
      <c r="S9" s="525" t="s">
        <v>9</v>
      </c>
      <c r="T9" s="542" t="s">
        <v>505</v>
      </c>
      <c r="U9" s="542" t="s">
        <v>134</v>
      </c>
      <c r="V9" s="525" t="s">
        <v>107</v>
      </c>
      <c r="W9" s="525" t="s">
        <v>12</v>
      </c>
      <c r="X9" s="525"/>
      <c r="Y9" s="525" t="s">
        <v>13</v>
      </c>
      <c r="Z9" s="525"/>
      <c r="AA9" s="525" t="s">
        <v>14</v>
      </c>
      <c r="AB9" s="477" t="s">
        <v>499</v>
      </c>
      <c r="AC9" s="542" t="s">
        <v>517</v>
      </c>
      <c r="AD9"/>
      <c r="AR9" s="7"/>
      <c r="AV9" t="s">
        <v>34</v>
      </c>
    </row>
    <row r="10" spans="4:53" ht="31.5" customHeight="1">
      <c r="D10" s="540"/>
      <c r="E10" s="525"/>
      <c r="F10" s="525"/>
      <c r="G10" s="540"/>
      <c r="H10" s="525"/>
      <c r="I10" s="525"/>
      <c r="J10" s="525"/>
      <c r="K10" s="525"/>
      <c r="L10" s="525"/>
      <c r="M10" s="525"/>
      <c r="N10" s="525"/>
      <c r="O10" s="525" t="s">
        <v>15</v>
      </c>
      <c r="P10" s="525"/>
      <c r="Q10" s="525"/>
      <c r="R10" s="525" t="s">
        <v>16</v>
      </c>
      <c r="S10" s="525"/>
      <c r="T10" s="540"/>
      <c r="U10" s="540"/>
      <c r="V10" s="525"/>
      <c r="W10" s="525"/>
      <c r="X10" s="525"/>
      <c r="Y10" s="525"/>
      <c r="Z10" s="525"/>
      <c r="AA10" s="525"/>
      <c r="AB10" s="525"/>
      <c r="AC10" s="540"/>
      <c r="AD10"/>
      <c r="AR10" s="7"/>
      <c r="AV10" t="s">
        <v>437</v>
      </c>
    </row>
    <row r="11" spans="4:53" ht="78.75" customHeight="1">
      <c r="D11" s="541"/>
      <c r="E11" s="525"/>
      <c r="F11" s="525"/>
      <c r="G11" s="541"/>
      <c r="H11" s="525"/>
      <c r="I11" s="525"/>
      <c r="J11" s="525"/>
      <c r="K11" s="525"/>
      <c r="L11" s="525"/>
      <c r="M11" s="525"/>
      <c r="N11" s="525"/>
      <c r="O11" s="40" t="s">
        <v>17</v>
      </c>
      <c r="P11" s="40" t="s">
        <v>18</v>
      </c>
      <c r="Q11" s="40" t="s">
        <v>19</v>
      </c>
      <c r="R11" s="525"/>
      <c r="S11" s="525"/>
      <c r="T11" s="541"/>
      <c r="U11" s="541"/>
      <c r="V11" s="525"/>
      <c r="W11" s="40" t="s">
        <v>20</v>
      </c>
      <c r="X11" s="40" t="s">
        <v>21</v>
      </c>
      <c r="Y11" s="40" t="s">
        <v>20</v>
      </c>
      <c r="Z11" s="40" t="s">
        <v>21</v>
      </c>
      <c r="AA11" s="525"/>
      <c r="AB11" s="525"/>
      <c r="AC11" s="541"/>
      <c r="AD11"/>
    </row>
    <row r="12" spans="4:53" ht="24" customHeight="1">
      <c r="D12" s="9" t="s">
        <v>82</v>
      </c>
      <c r="E12" s="81" t="s">
        <v>33</v>
      </c>
      <c r="F12" s="82"/>
      <c r="G12" s="30"/>
      <c r="H12" s="30"/>
      <c r="I12" s="30"/>
      <c r="J12" s="30"/>
      <c r="K12" s="30"/>
      <c r="L12" s="30"/>
      <c r="M12" s="30"/>
      <c r="N12" s="30"/>
      <c r="O12" s="30"/>
      <c r="P12" s="30"/>
      <c r="Q12" s="30"/>
      <c r="R12" s="30"/>
      <c r="S12" s="30"/>
      <c r="T12" s="30"/>
      <c r="U12" s="30"/>
      <c r="V12" s="30"/>
      <c r="W12" s="30"/>
      <c r="X12" s="30"/>
      <c r="Y12" s="30"/>
      <c r="Z12" s="30"/>
      <c r="AA12" s="30"/>
      <c r="AB12" s="30"/>
      <c r="AC12" s="31"/>
      <c r="AD12"/>
    </row>
    <row r="13" spans="4:53" s="11" customFormat="1" ht="20.100000000000001" hidden="1" customHeight="1">
      <c r="D13" s="194"/>
      <c r="E13" s="85"/>
      <c r="F13" s="77"/>
      <c r="G13" s="77"/>
      <c r="H13" s="16"/>
      <c r="I13" s="16"/>
      <c r="J13" s="16"/>
      <c r="K13" s="47"/>
      <c r="L13" s="47"/>
      <c r="M13" s="237" t="str">
        <f>+IFERROR(IF(COUNT(J13:L13),ROUND(SUM(J13:L13),0),""),"")</f>
        <v/>
      </c>
      <c r="N13" s="235" t="str">
        <f>+IFERROR(IF(COUNT(M13),ROUND(M13/'Shareholding Pattern'!$L$57*100,2),""),0)</f>
        <v/>
      </c>
      <c r="O13" s="276" t="str">
        <f>IF(J13="","",J13)</f>
        <v/>
      </c>
      <c r="P13" s="206"/>
      <c r="Q13" s="236" t="str">
        <f>+IFERROR(IF(COUNT(O13:P13),ROUND(SUM(O13,P13),2),""),"")</f>
        <v/>
      </c>
      <c r="R13" s="235" t="str">
        <f>+IFERROR(IF(COUNT(Q13),ROUND(Q13/('Shareholding Pattern'!$P$58)*100,2),""),0)</f>
        <v/>
      </c>
      <c r="S13" s="47"/>
      <c r="T13" s="47"/>
      <c r="U13" s="238" t="str">
        <f>+IFERROR(IF(COUNT(S13:T13),ROUND(SUM(S13:T13),0),""),"")</f>
        <v/>
      </c>
      <c r="V13" s="235" t="str">
        <f>+IFERROR(IF(COUNT(M13,U13),ROUND(SUM(U13,M13)/SUM('Shareholding Pattern'!$L$57,'Shareholding Pattern'!$T$57)*100,2),""),0)</f>
        <v/>
      </c>
      <c r="W13" s="47"/>
      <c r="X13" s="235" t="str">
        <f>+IFERROR(IF(COUNT(W13),ROUND(SUM(W13)/SUM(M13)*100,2),""),0)</f>
        <v/>
      </c>
      <c r="Y13" s="47"/>
      <c r="Z13" s="235" t="str">
        <f>+IFERROR(IF(COUNT(Y13),ROUND(SUM(Y13)/SUM(M13)*100,2),""),0)</f>
        <v/>
      </c>
      <c r="AA13" s="211"/>
      <c r="AB13" s="283"/>
      <c r="AC13" s="333"/>
      <c r="AD13" s="289">
        <f>IF(COUNT(H17:$AA$15001)=0,"",SUM(AC1:AC65535))</f>
        <v>0</v>
      </c>
      <c r="AF13" s="374">
        <f>IF(SUM(I13:AA13)&gt;0,1,0)</f>
        <v>0</v>
      </c>
      <c r="AG13" s="374">
        <f>IF(COUNT(H17:$AA$14995)=0,"",SUM(AF1:AF65529))</f>
        <v>2</v>
      </c>
    </row>
    <row r="14" spans="4:53" ht="24.75" customHeight="1">
      <c r="D14" s="88"/>
      <c r="E14" s="43"/>
      <c r="F14" s="43"/>
      <c r="G14" s="43"/>
      <c r="H14" s="43"/>
      <c r="I14" s="43"/>
      <c r="J14" s="43"/>
      <c r="K14" s="43"/>
      <c r="L14" s="43"/>
      <c r="M14" s="43"/>
      <c r="N14" s="43"/>
      <c r="O14" s="43"/>
      <c r="P14" s="43"/>
      <c r="Q14" s="43"/>
      <c r="R14" s="43"/>
      <c r="S14" s="43"/>
      <c r="T14" s="43"/>
      <c r="U14" s="43"/>
      <c r="V14" s="43"/>
      <c r="W14" s="43"/>
      <c r="X14" s="43"/>
      <c r="Y14" s="43"/>
      <c r="Z14" s="43"/>
      <c r="AA14" s="43"/>
      <c r="AB14" s="43"/>
      <c r="AC14" s="44"/>
    </row>
    <row r="15" spans="4:53" ht="24.75" customHeight="1">
      <c r="D15" s="194">
        <v>1</v>
      </c>
      <c r="E15" s="408" t="s">
        <v>498</v>
      </c>
      <c r="F15" s="402"/>
      <c r="G15" s="402" t="s">
        <v>720</v>
      </c>
      <c r="H15" s="47" t="s">
        <v>721</v>
      </c>
      <c r="I15" s="47">
        <v>1</v>
      </c>
      <c r="J15" s="47">
        <v>9566575</v>
      </c>
      <c r="K15" s="47"/>
      <c r="L15" s="47"/>
      <c r="M15" s="407">
        <f>+IFERROR(IF(COUNT(J15:L15),ROUND(SUM(J15:L15),0),""),"")</f>
        <v>9566575</v>
      </c>
      <c r="N15" s="236">
        <f>+IFERROR(IF(COUNT(M15),ROUND(M15/'Shareholding Pattern'!$L$57*100,2),""),0)</f>
        <v>18.27</v>
      </c>
      <c r="O15" s="206">
        <f>IF(J15="","",J15)</f>
        <v>9566575</v>
      </c>
      <c r="P15" s="206"/>
      <c r="Q15" s="186">
        <f>+IFERROR(IF(COUNT(O15:P15),ROUND(SUM(O15,P15),2),""),"")</f>
        <v>9566575</v>
      </c>
      <c r="R15" s="236">
        <f>+IFERROR(IF(COUNT(Q15),ROUND(Q15/('Shareholding Pattern'!$P$58)*100,2),""),0)</f>
        <v>18.27</v>
      </c>
      <c r="S15" s="47"/>
      <c r="T15" s="47"/>
      <c r="U15" s="407" t="str">
        <f>+IFERROR(IF(COUNT(S15:T15),ROUND(SUM(S15:T15),0),""),"")</f>
        <v/>
      </c>
      <c r="V15" s="236">
        <f>+IFERROR(IF(COUNT(M15,U15),ROUND(SUM(U15,M15)/SUM('Shareholding Pattern'!$L$57,'Shareholding Pattern'!$T$57)*100,2),""),0)</f>
        <v>18.27</v>
      </c>
      <c r="W15" s="47"/>
      <c r="X15" s="235" t="str">
        <f>+IFERROR(IF(COUNT(W15),ROUND(SUM(W15)/SUM(M15)*100,2),""),0)</f>
        <v/>
      </c>
      <c r="Y15" s="47">
        <v>0</v>
      </c>
      <c r="Z15" s="186">
        <f>+IFERROR(IF(COUNT(Y15),ROUND(SUM(Y15)/SUM(M15)*100,2),""),0)</f>
        <v>0</v>
      </c>
      <c r="AA15" s="47">
        <v>9566575</v>
      </c>
      <c r="AB15" s="283"/>
      <c r="AC15" s="333" t="s">
        <v>520</v>
      </c>
      <c r="AD15" s="289" t="str">
        <f>IF(COUNT(H19:$AA$15001)=0,"",SUM(AC3:AC65537))</f>
        <v/>
      </c>
      <c r="AE15" s="11"/>
      <c r="AF15" s="374">
        <f>IF(SUM(I15:AA15)&gt;0,1,0)</f>
        <v>1</v>
      </c>
    </row>
    <row r="16" spans="4:53" ht="24.75" customHeight="1">
      <c r="D16" s="194">
        <v>2</v>
      </c>
      <c r="E16" s="408" t="s">
        <v>498</v>
      </c>
      <c r="F16" s="402"/>
      <c r="G16" s="402" t="s">
        <v>722</v>
      </c>
      <c r="H16" s="47" t="s">
        <v>723</v>
      </c>
      <c r="I16" s="47">
        <v>1</v>
      </c>
      <c r="J16" s="47">
        <v>5383501</v>
      </c>
      <c r="K16" s="47"/>
      <c r="L16" s="47"/>
      <c r="M16" s="407">
        <f>+IFERROR(IF(COUNT(J16:L16),ROUND(SUM(J16:L16),0),""),"")</f>
        <v>5383501</v>
      </c>
      <c r="N16" s="236">
        <f>+IFERROR(IF(COUNT(M16),ROUND(M16/'Shareholding Pattern'!$L$57*100,2),""),0)</f>
        <v>10.28</v>
      </c>
      <c r="O16" s="206">
        <f>IF(J16="","",J16)</f>
        <v>5383501</v>
      </c>
      <c r="P16" s="206"/>
      <c r="Q16" s="186">
        <f>+IFERROR(IF(COUNT(O16:P16),ROUND(SUM(O16,P16),2),""),"")</f>
        <v>5383501</v>
      </c>
      <c r="R16" s="236">
        <f>+IFERROR(IF(COUNT(Q16),ROUND(Q16/('Shareholding Pattern'!$P$58)*100,2),""),0)</f>
        <v>10.28</v>
      </c>
      <c r="S16" s="47"/>
      <c r="T16" s="47"/>
      <c r="U16" s="407" t="str">
        <f>+IFERROR(IF(COUNT(S16:T16),ROUND(SUM(S16:T16),0),""),"")</f>
        <v/>
      </c>
      <c r="V16" s="236">
        <f>+IFERROR(IF(COUNT(M16,U16),ROUND(SUM(U16,M16)/SUM('Shareholding Pattern'!$L$57,'Shareholding Pattern'!$T$57)*100,2),""),0)</f>
        <v>10.28</v>
      </c>
      <c r="W16" s="47"/>
      <c r="X16" s="235" t="str">
        <f>+IFERROR(IF(COUNT(W16),ROUND(SUM(W16)/SUM(M16)*100,2),""),0)</f>
        <v/>
      </c>
      <c r="Y16" s="47">
        <v>0</v>
      </c>
      <c r="Z16" s="186">
        <f>+IFERROR(IF(COUNT(Y16),ROUND(SUM(Y16)/SUM(M16)*100,2),""),0)</f>
        <v>0</v>
      </c>
      <c r="AA16" s="47">
        <v>5383501</v>
      </c>
      <c r="AB16" s="283"/>
      <c r="AC16" s="333" t="s">
        <v>520</v>
      </c>
      <c r="AD16" s="289" t="str">
        <f>IF(COUNT(H20:$AA$15001)=0,"",SUM(AC4:AC65538))</f>
        <v/>
      </c>
      <c r="AE16" s="11"/>
      <c r="AF16" s="374">
        <f>IF(SUM(I16:AA16)&gt;0,1,0)</f>
        <v>1</v>
      </c>
    </row>
    <row r="17" spans="4:27" ht="18.75" hidden="1" customHeight="1">
      <c r="D17" s="45"/>
      <c r="Z17" s="212"/>
    </row>
    <row r="18" spans="4:27" ht="20.100000000000001" customHeight="1">
      <c r="D18" s="59"/>
      <c r="E18" s="213" t="s">
        <v>450</v>
      </c>
      <c r="F18" s="36"/>
      <c r="G18" s="60"/>
      <c r="H18" s="213" t="s">
        <v>19</v>
      </c>
      <c r="I18" s="64">
        <f>+IFERROR(IF(COUNT(I14:I17),ROUND(SUM(I14:I17),0),""),"")</f>
        <v>2</v>
      </c>
      <c r="J18" s="64">
        <f>+IFERROR(IF(COUNT(J14:J17),ROUND(SUM(J14:J17),0),""),"")</f>
        <v>14950076</v>
      </c>
      <c r="K18" s="64" t="str">
        <f>+IFERROR(IF(COUNT(K14:K17),ROUND(SUM(K14:K17),0),""),"")</f>
        <v/>
      </c>
      <c r="L18" s="64" t="str">
        <f>+IFERROR(IF(COUNT(L14:L17),ROUND(SUM(L14:L17),0),""),"")</f>
        <v/>
      </c>
      <c r="M18" s="64">
        <f>+IFERROR(IF(COUNT(M14:M17),ROUND(SUM(M14:M17),0),""),"")</f>
        <v>14950076</v>
      </c>
      <c r="N18" s="235">
        <f>+IFERROR(IF(COUNT(M18),ROUND(M18/'Shareholding Pattern'!$L$57*100,2),""),0)</f>
        <v>28.56</v>
      </c>
      <c r="O18" s="188">
        <f>+IFERROR(IF(COUNT(O14:O17),ROUND(SUM(O14:O17),0),""),"")</f>
        <v>14950076</v>
      </c>
      <c r="P18" s="188" t="str">
        <f>+IFERROR(IF(COUNT(P14:P17),ROUND(SUM(P14:P17),0),""),"")</f>
        <v/>
      </c>
      <c r="Q18" s="188">
        <f>+IFERROR(IF(COUNT(Q14:Q17),ROUND(SUM(Q14:Q17),0),""),"")</f>
        <v>14950076</v>
      </c>
      <c r="R18" s="235">
        <f>+IFERROR(IF(COUNT(Q18),ROUND(Q18/('Shareholding Pattern'!$P$58)*100,2),""),0)</f>
        <v>28.56</v>
      </c>
      <c r="S18" s="64" t="str">
        <f>+IFERROR(IF(COUNT(S14:S17),ROUND(SUM(S14:S17),0),""),"")</f>
        <v/>
      </c>
      <c r="T18" s="64" t="str">
        <f>+IFERROR(IF(COUNT(T14:T17),ROUND(SUM(T14:T17),0),""),"")</f>
        <v/>
      </c>
      <c r="U18" s="64" t="str">
        <f>+IFERROR(IF(COUNT(U14:U17),ROUND(SUM(U14:U17),0),""),"")</f>
        <v/>
      </c>
      <c r="V18" s="235">
        <f>+IFERROR(IF(COUNT(M18,U18),ROUND(SUM(U18,M18)/SUM('Shareholding Pattern'!$L$57,'Shareholding Pattern'!$T$57)*100,2),""),0)</f>
        <v>28.56</v>
      </c>
      <c r="W18" s="64" t="str">
        <f>+IFERROR(IF(COUNT(W14:W17),ROUND(SUM(W14:W17),0),""),"")</f>
        <v/>
      </c>
      <c r="X18" s="235" t="str">
        <f>+IFERROR(IF(COUNT(W18),ROUND(SUM(W18)/SUM(M18)*100,2),""),0)</f>
        <v/>
      </c>
      <c r="Y18" s="64">
        <f>+IFERROR(IF(COUNT(Y14:Y17),ROUND(SUM(Y14:Y17),0),""),"")</f>
        <v>0</v>
      </c>
      <c r="Z18" s="235">
        <f>+IFERROR(IF(COUNT(Y18),ROUND(SUM(Y18)/SUM(M18)*100,2),""),0)</f>
        <v>0</v>
      </c>
      <c r="AA18" s="64">
        <f>+IFERROR(IF(COUNT(AA14:AA17),ROUND(SUM(AA14:AA17),0),""),"")</f>
        <v>14950076</v>
      </c>
    </row>
  </sheetData>
  <sheetProtection algorithmName="SHA-512" hashValue="haa1Kljoyp2uBl5Z3KQlRla7GuLVDw5QqrgF0S1DrrSG3cQkiiI8mQnymSOP+MplQ9hg8aAXZ89WLg8ol8fRlA==" saltValue="cgJK0rr0GCp5f+0la4YAog==" spinCount="100000" sheet="1" objects="1" scenarios="1"/>
  <sortState ref="G17:AA22">
    <sortCondition ref="AA17"/>
  </sortState>
  <mergeCells count="23">
    <mergeCell ref="AC9:AC11"/>
    <mergeCell ref="T9:T11"/>
    <mergeCell ref="U9:U11"/>
    <mergeCell ref="O10:Q10"/>
    <mergeCell ref="R10:R11"/>
    <mergeCell ref="S9:S11"/>
    <mergeCell ref="O9:R9"/>
    <mergeCell ref="AB9:AB11"/>
    <mergeCell ref="W9:X10"/>
    <mergeCell ref="Y9:Z10"/>
    <mergeCell ref="AA9:AA11"/>
    <mergeCell ref="V9:V11"/>
    <mergeCell ref="D9:D11"/>
    <mergeCell ref="I9:I11"/>
    <mergeCell ref="E9:E11"/>
    <mergeCell ref="F9:F11"/>
    <mergeCell ref="H9:H11"/>
    <mergeCell ref="G9:G11"/>
    <mergeCell ref="J9:J11"/>
    <mergeCell ref="K9:K11"/>
    <mergeCell ref="L9:L11"/>
    <mergeCell ref="M9:M11"/>
    <mergeCell ref="N9:N11"/>
  </mergeCells>
  <dataValidations count="8">
    <dataValidation type="whole" operator="lessThanOrEqual" allowBlank="1" showInputMessage="1" showErrorMessage="1" sqref="AA13:AB13 AA15:AB16">
      <formula1>M13</formula1>
    </dataValidation>
    <dataValidation type="whole" operator="lessThanOrEqual" allowBlank="1" showInputMessage="1" showErrorMessage="1" sqref="W13 W15:W16">
      <formula1>J13</formula1>
    </dataValidation>
    <dataValidation type="whole" operator="lessThanOrEqual" allowBlank="1" showInputMessage="1" showErrorMessage="1" sqref="Y13 Y15:Y16">
      <formula1>J13</formula1>
    </dataValidation>
    <dataValidation type="textLength" operator="equal" allowBlank="1" showInputMessage="1" showErrorMessage="1" prompt="[A-Z][A-Z][A-Z][A-Z][A-Z][0-9][0-9][0-9][0-9][A-Z]_x000a__x000a_In absence of PAN write : ZZZZZ9999Z" sqref="H13 H15:H16">
      <formula1>10</formula1>
    </dataValidation>
    <dataValidation type="whole" operator="greaterThanOrEqual" allowBlank="1" showInputMessage="1" showErrorMessage="1" sqref="S13:T13 I13:L13 O13:P13 I15:L16 O15:P16 S15:T16">
      <formula1>0</formula1>
    </dataValidation>
    <dataValidation type="list" allowBlank="1" showInputMessage="1" showErrorMessage="1" sqref="E13 E15:E16">
      <formula1>$AR$1:$AR$6</formula1>
    </dataValidation>
    <dataValidation type="list" allowBlank="1" showInputMessage="1" showErrorMessage="1" sqref="F13 F15:F16">
      <formula1>$AV$9:$AV$10</formula1>
    </dataValidation>
    <dataValidation type="list" allowBlank="1" showInputMessage="1" showErrorMessage="1" sqref="AC13 AC15:AC16">
      <formula1>$AZ$2:$BA$2</formula1>
    </dataValidation>
  </dataValidations>
  <hyperlinks>
    <hyperlink ref="H18" location="'Shareholding Pattern'!F17" display="Total"/>
    <hyperlink ref="E18" location="'Shareholding Pattern'!F17" display="Total"/>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opentextblock">
                <anchor moveWithCells="1" sizeWithCells="1">
                  <from>
                    <xdr:col>27</xdr:col>
                    <xdr:colOff>57150</xdr:colOff>
                    <xdr:row>14</xdr:row>
                    <xdr:rowOff>57150</xdr:rowOff>
                  </from>
                  <to>
                    <xdr:col>27</xdr:col>
                    <xdr:colOff>1266825</xdr:colOff>
                    <xdr:row>14</xdr:row>
                    <xdr:rowOff>266700</xdr:rowOff>
                  </to>
                </anchor>
              </controlPr>
            </control>
          </mc:Choice>
        </mc:AlternateContent>
        <mc:AlternateContent xmlns:mc="http://schemas.openxmlformats.org/markup-compatibility/2006">
          <mc:Choice Requires="x14">
            <control shapeId="10242" r:id="rId5" name="Button 2">
              <controlPr defaultSize="0" print="0" autoFill="0" autoPict="0" macro="[0]!opentextblock">
                <anchor moveWithCells="1" sizeWithCells="1">
                  <from>
                    <xdr:col>27</xdr:col>
                    <xdr:colOff>57150</xdr:colOff>
                    <xdr:row>15</xdr:row>
                    <xdr:rowOff>57150</xdr:rowOff>
                  </from>
                  <to>
                    <xdr:col>27</xdr:col>
                    <xdr:colOff>1266825</xdr:colOff>
                    <xdr:row>15</xdr:row>
                    <xdr:rowOff>266700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2" tint="-9.9978637043366805E-2"/>
  </sheetPr>
  <dimension ref="B1:XFC16"/>
  <sheetViews>
    <sheetView showGridLines="0" topLeftCell="A6" zoomScale="85" zoomScaleNormal="85" workbookViewId="0">
      <selection activeCell="E19" sqref="E19:AC19"/>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42578125" customWidth="1"/>
    <col min="14" max="14" width="16" hidden="1" customWidth="1"/>
    <col min="15" max="15" width="16.42578125" customWidth="1"/>
    <col min="16" max="16" width="8.7109375" customWidth="1"/>
    <col min="17" max="18" width="14.5703125" hidden="1" customWidth="1"/>
    <col min="19" max="19" width="14.5703125" customWidth="1"/>
    <col min="20" max="20" width="19.140625" customWidth="1"/>
    <col min="21" max="21" width="15.42578125" hidden="1" customWidth="1"/>
    <col min="22" max="22" width="8.5703125" hidden="1" customWidth="1"/>
    <col min="23" max="23" width="15.42578125" customWidth="1"/>
    <col min="24" max="24" width="9.140625" customWidth="1"/>
    <col min="25" max="25" width="15.42578125" customWidth="1"/>
    <col min="26" max="26" width="20.85546875" customWidth="1"/>
    <col min="27" max="27" width="17.140625" customWidth="1"/>
    <col min="28" max="28" width="3.42578125" customWidth="1"/>
    <col min="29" max="16383" width="1.85546875" hidden="1"/>
  </cols>
  <sheetData>
    <row r="1" spans="5:45" hidden="1">
      <c r="I1">
        <v>0</v>
      </c>
    </row>
    <row r="2" spans="5:45"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180</v>
      </c>
      <c r="X2" t="s">
        <v>181</v>
      </c>
      <c r="Y2" t="s">
        <v>182</v>
      </c>
      <c r="Z2" t="s">
        <v>499</v>
      </c>
      <c r="AA2" t="s">
        <v>517</v>
      </c>
      <c r="AR2" t="s">
        <v>519</v>
      </c>
      <c r="AS2" t="s">
        <v>520</v>
      </c>
    </row>
    <row r="3" spans="5:45" hidden="1"/>
    <row r="4" spans="5:45" hidden="1"/>
    <row r="5" spans="5:45" hidden="1"/>
    <row r="7" spans="5:45" ht="15" customHeight="1"/>
    <row r="8" spans="5:45" ht="15" customHeight="1"/>
    <row r="9" spans="5:45" ht="29.25" customHeight="1">
      <c r="E9" s="542" t="s">
        <v>137</v>
      </c>
      <c r="F9" s="525" t="s">
        <v>136</v>
      </c>
      <c r="G9" s="525" t="s">
        <v>1</v>
      </c>
      <c r="H9" s="525" t="s">
        <v>3</v>
      </c>
      <c r="I9" s="525" t="s">
        <v>4</v>
      </c>
      <c r="J9" s="525" t="s">
        <v>5</v>
      </c>
      <c r="K9" s="525" t="s">
        <v>6</v>
      </c>
      <c r="L9" s="525" t="s">
        <v>7</v>
      </c>
      <c r="M9" s="525" t="s">
        <v>8</v>
      </c>
      <c r="N9" s="525"/>
      <c r="O9" s="525"/>
      <c r="P9" s="525"/>
      <c r="Q9" s="525" t="s">
        <v>9</v>
      </c>
      <c r="R9" s="542" t="s">
        <v>505</v>
      </c>
      <c r="S9" s="542" t="s">
        <v>134</v>
      </c>
      <c r="T9" s="525" t="s">
        <v>107</v>
      </c>
      <c r="U9" s="525" t="s">
        <v>12</v>
      </c>
      <c r="V9" s="525"/>
      <c r="W9" s="525" t="s">
        <v>13</v>
      </c>
      <c r="X9" s="525"/>
      <c r="Y9" s="525" t="s">
        <v>14</v>
      </c>
      <c r="Z9" s="477" t="s">
        <v>499</v>
      </c>
      <c r="AA9" s="542" t="s">
        <v>517</v>
      </c>
    </row>
    <row r="10" spans="5:45" ht="31.5" customHeight="1">
      <c r="E10" s="540"/>
      <c r="F10" s="525"/>
      <c r="G10" s="525"/>
      <c r="H10" s="525"/>
      <c r="I10" s="525"/>
      <c r="J10" s="525"/>
      <c r="K10" s="525"/>
      <c r="L10" s="525"/>
      <c r="M10" s="525" t="s">
        <v>15</v>
      </c>
      <c r="N10" s="525"/>
      <c r="O10" s="525"/>
      <c r="P10" s="525" t="s">
        <v>16</v>
      </c>
      <c r="Q10" s="525"/>
      <c r="R10" s="540"/>
      <c r="S10" s="540"/>
      <c r="T10" s="525"/>
      <c r="U10" s="525"/>
      <c r="V10" s="525"/>
      <c r="W10" s="525"/>
      <c r="X10" s="525"/>
      <c r="Y10" s="525"/>
      <c r="Z10" s="525"/>
      <c r="AA10" s="540"/>
    </row>
    <row r="11" spans="5:45" ht="78.75" customHeight="1">
      <c r="E11" s="541"/>
      <c r="F11" s="525"/>
      <c r="G11" s="525"/>
      <c r="H11" s="525"/>
      <c r="I11" s="525"/>
      <c r="J11" s="525"/>
      <c r="K11" s="525"/>
      <c r="L11" s="525"/>
      <c r="M11" s="40" t="s">
        <v>17</v>
      </c>
      <c r="N11" s="40" t="s">
        <v>18</v>
      </c>
      <c r="O11" s="40" t="s">
        <v>19</v>
      </c>
      <c r="P11" s="525"/>
      <c r="Q11" s="525"/>
      <c r="R11" s="541"/>
      <c r="S11" s="541"/>
      <c r="T11" s="525"/>
      <c r="U11" s="40" t="s">
        <v>20</v>
      </c>
      <c r="V11" s="40" t="s">
        <v>21</v>
      </c>
      <c r="W11" s="40" t="s">
        <v>20</v>
      </c>
      <c r="X11" s="40" t="s">
        <v>21</v>
      </c>
      <c r="Y11" s="525"/>
      <c r="Z11" s="525"/>
      <c r="AA11" s="541"/>
    </row>
    <row r="12" spans="5:45" s="5" customFormat="1" ht="33" customHeight="1">
      <c r="E12" s="9" t="s">
        <v>83</v>
      </c>
      <c r="F12" s="278" t="s">
        <v>38</v>
      </c>
      <c r="G12" s="30"/>
      <c r="H12" s="30"/>
      <c r="I12" s="30"/>
      <c r="J12" s="30"/>
      <c r="K12" s="30"/>
      <c r="L12" s="30"/>
      <c r="M12" s="30"/>
      <c r="N12" s="30"/>
      <c r="O12" s="30"/>
      <c r="P12" s="30"/>
      <c r="Q12" s="30"/>
      <c r="R12" s="30"/>
      <c r="S12" s="30"/>
      <c r="T12" s="30"/>
      <c r="U12" s="30"/>
      <c r="V12" s="30"/>
      <c r="W12" s="30"/>
      <c r="X12" s="30"/>
      <c r="Y12" s="30"/>
      <c r="Z12" s="30"/>
      <c r="AA12" s="31"/>
    </row>
    <row r="13" spans="5:45" s="11" customFormat="1" ht="18.75" hidden="1" customHeight="1">
      <c r="E13" s="194"/>
      <c r="F13" s="75"/>
      <c r="G13" s="10"/>
      <c r="H13" s="16"/>
      <c r="I13" s="47"/>
      <c r="J13" s="47"/>
      <c r="K13" s="46" t="str">
        <f>+IFERROR(IF(COUNT(H13:J13),ROUND(SUM(H13:J13),0),""),"")</f>
        <v/>
      </c>
      <c r="L13" s="17" t="str">
        <f>+IFERROR(IF(COUNT(K13),ROUND(K13/'Shareholding Pattern'!$L$57*100,2),""),0)</f>
        <v/>
      </c>
      <c r="M13" s="276" t="str">
        <f>IF(H13="","",H13)</f>
        <v/>
      </c>
      <c r="N13" s="206"/>
      <c r="O13" s="51" t="str">
        <f>+IFERROR(IF(COUNT(M13:N13),ROUND(SUM(M13,N13),2),""),"")</f>
        <v/>
      </c>
      <c r="P13" s="17" t="str">
        <f>+IFERROR(IF(COUNT(O13),ROUND(O13/('Shareholding Pattern'!$P$58)*100,2),""),0)</f>
        <v/>
      </c>
      <c r="Q13" s="47"/>
      <c r="R13" s="47"/>
      <c r="S13" s="48" t="str">
        <f>+IFERROR(IF(COUNT(Q13:R13),ROUND(SUM(Q13:R13),0),""),"")</f>
        <v/>
      </c>
      <c r="T13" s="17" t="str">
        <f>+IFERROR(IF(COUNT(K13,S13),ROUND(SUM(S13,K13)/SUM('Shareholding Pattern'!$L$57,'Shareholding Pattern'!$T$57)*100,2),""),0)</f>
        <v/>
      </c>
      <c r="U13" s="47"/>
      <c r="V13" s="17" t="str">
        <f>+IFERROR(IF(COUNT(U13),ROUND(SUM(U13)/SUM(K13)*100,2),""),0)</f>
        <v/>
      </c>
      <c r="W13" s="47"/>
      <c r="X13" s="17" t="str">
        <f>+IFERROR(IF(COUNT(W13),ROUND(SUM(W13)/SUM(K13)*100,2),""),0)</f>
        <v/>
      </c>
      <c r="Y13" s="16"/>
      <c r="Z13" s="281"/>
      <c r="AA13" s="332"/>
      <c r="AC13" s="11">
        <f>IF(SUM(H13:Y13)&gt;0,1,0)</f>
        <v>0</v>
      </c>
      <c r="AD13" s="11" t="str">
        <f>IF(COUNT(H15:$Y$15000)=0,"",SUM(AC1:AC65533))</f>
        <v/>
      </c>
    </row>
    <row r="14" spans="5:45" ht="24.75" customHeight="1">
      <c r="E14" s="42"/>
      <c r="F14" s="43"/>
      <c r="G14" s="43"/>
      <c r="H14" s="43"/>
      <c r="I14" s="43"/>
      <c r="J14" s="43"/>
      <c r="K14" s="43"/>
      <c r="L14" s="43"/>
      <c r="M14" s="43"/>
      <c r="N14" s="43"/>
      <c r="O14" s="43"/>
      <c r="P14" s="43"/>
      <c r="Q14" s="43"/>
      <c r="R14" s="43"/>
      <c r="S14" s="43"/>
      <c r="T14" s="43"/>
      <c r="U14" s="43"/>
      <c r="V14" s="43"/>
      <c r="W14" s="43"/>
      <c r="X14" s="43"/>
      <c r="Y14" s="43"/>
      <c r="Z14" s="43"/>
      <c r="AA14" s="44"/>
    </row>
    <row r="15" spans="5:45" ht="24.95" hidden="1" customHeight="1">
      <c r="E15" s="12"/>
      <c r="F15" s="13"/>
      <c r="G15" s="13"/>
      <c r="H15" s="13"/>
      <c r="I15" s="13"/>
      <c r="J15" s="13"/>
      <c r="K15" s="13"/>
      <c r="L15" s="13"/>
      <c r="M15" s="13"/>
      <c r="N15" s="13"/>
      <c r="O15" s="13"/>
      <c r="P15" s="13"/>
      <c r="Q15" s="13"/>
      <c r="R15" s="13"/>
      <c r="S15" s="13"/>
      <c r="T15" s="13"/>
      <c r="U15" s="13"/>
      <c r="V15" s="13"/>
      <c r="W15" s="13"/>
      <c r="X15" s="13"/>
      <c r="Y15" s="197"/>
    </row>
    <row r="16" spans="5:45" ht="20.100000000000001" customHeight="1">
      <c r="E16" s="37"/>
      <c r="F16" s="83" t="s">
        <v>450</v>
      </c>
      <c r="G16" s="7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Pattern'!$L$57*100,2),""),0)</f>
        <v/>
      </c>
      <c r="M16" s="35" t="str">
        <f>+IFERROR(IF(COUNT(M14:M15),ROUND(SUM(M14:M15),0),""),"")</f>
        <v/>
      </c>
      <c r="N16" s="35" t="str">
        <f>+IFERROR(IF(COUNT(N14:N15),ROUND(SUM(N14:N15),0),""),"")</f>
        <v/>
      </c>
      <c r="O16" s="35" t="str">
        <f>+IFERROR(IF(COUNT(O14:O15),ROUND(SUM(O14:O15),0),""),"")</f>
        <v/>
      </c>
      <c r="P16" s="17" t="str">
        <f>+IFERROR(IF(COUNT(O16),ROUND(O16/('Shareholding Pattern'!$P$58)*100,2),""),0)</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Pattern'!$T$57)*100,2),""),0)</f>
        <v/>
      </c>
      <c r="U16" s="53" t="str">
        <f>+IFERROR(IF(COUNT(U14:U15),ROUND(SUM(U14:U15),0),""),"")</f>
        <v/>
      </c>
      <c r="V16" s="17" t="str">
        <f>+IFERROR(IF(COUNT(U16),ROUND(SUM(U16)/SUM(K16)*100,2),""),0)</f>
        <v/>
      </c>
      <c r="W16" s="53" t="str">
        <f>+IFERROR(IF(COUNT(W14:W15),ROUND(SUM(W14:W15),0),""),"")</f>
        <v/>
      </c>
      <c r="X16" s="17" t="str">
        <f>+IFERROR(IF(COUNT(W16),ROUND(SUM(W16)/SUM(K16)*100,2),""),0)</f>
        <v/>
      </c>
      <c r="Y16" s="53" t="str">
        <f>+IFERROR(IF(COUNT(Y14:Y15),ROUND(SUM(Y14:Y15),0),""),"")</f>
        <v/>
      </c>
    </row>
  </sheetData>
  <sheetProtection algorithmName="SHA-512" hashValue="b6hgXFjSlaRhjkp2qrNmHpzVAYh2RRiVvRlwJ/h+h4PmWkYg0aeEChtTiJrh5DU6OZ3nsqh+U9McXVilhp/6SA==" saltValue="X7ZcdOzHuj7c5K7zt9td0w==" spinCount="100000"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formula1>H13</formula1>
    </dataValidation>
    <dataValidation type="whole" operator="lessThanOrEqual" allowBlank="1" showInputMessage="1" showErrorMessage="1" sqref="U13">
      <formula1>H13</formula1>
    </dataValidation>
    <dataValidation type="whole" operator="lessThanOrEqual" allowBlank="1" showInputMessage="1" showErrorMessage="1" sqref="Y13">
      <formula1>K13</formula1>
    </dataValidation>
    <dataValidation type="whole" operator="greaterThanOrEqual" allowBlank="1" showInputMessage="1" showErrorMessage="1" sqref="Q13:R13 M13:N13 H13:J13">
      <formula1>0</formula1>
    </dataValidation>
    <dataValidation type="textLength" operator="equal" allowBlank="1" showInputMessage="1" showErrorMessage="1" prompt="[A-Z][A-Z][A-Z][A-Z][A-Z][0-9][0-9][0-9][0-9][A-Z]_x000a__x000a_In absence of PAN write : ZZZZZ9999Z" sqref="G13">
      <formula1>10</formula1>
    </dataValidation>
    <dataValidation type="list" allowBlank="1" showInputMessage="1" showErrorMessage="1" sqref="AA13">
      <formula1>$AR$2:$AS$2</formula1>
    </dataValidation>
  </dataValidations>
  <hyperlinks>
    <hyperlink ref="G16" location="'Shareholding Pattern'!F20" display="Total"/>
    <hyperlink ref="F16" location="'Shareholding Pattern'!F20" display="Total"/>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2" tint="-9.9978637043366805E-2"/>
  </sheetPr>
  <dimension ref="A1:AS23"/>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42578125" customWidth="1"/>
    <col min="14" max="14" width="16" hidden="1" customWidth="1"/>
    <col min="15" max="15" width="16.42578125" customWidth="1"/>
    <col min="16" max="16" width="8.5703125" customWidth="1"/>
    <col min="17" max="18" width="14.5703125" hidden="1" customWidth="1"/>
    <col min="19" max="19" width="14.5703125" customWidth="1"/>
    <col min="20" max="20" width="19.140625" customWidth="1"/>
    <col min="21" max="21" width="15.42578125" hidden="1" customWidth="1"/>
    <col min="22" max="22" width="7.42578125" hidden="1" customWidth="1"/>
    <col min="23" max="23" width="15.42578125" customWidth="1"/>
    <col min="24" max="24" width="7.28515625" customWidth="1"/>
    <col min="25" max="25" width="15.42578125" customWidth="1"/>
    <col min="26" max="26" width="18.42578125" customWidth="1"/>
    <col min="27" max="27" width="17.140625" customWidth="1"/>
    <col min="28" max="28" width="2.5703125" customWidth="1"/>
    <col min="29" max="16384" width="2" hidden="1"/>
  </cols>
  <sheetData>
    <row r="1" spans="5:45" hidden="1">
      <c r="I1">
        <v>0</v>
      </c>
    </row>
    <row r="2" spans="5:45"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180</v>
      </c>
      <c r="X2" t="s">
        <v>181</v>
      </c>
      <c r="Y2" t="s">
        <v>182</v>
      </c>
      <c r="Z2" t="s">
        <v>499</v>
      </c>
      <c r="AA2" t="s">
        <v>517</v>
      </c>
      <c r="AR2" t="s">
        <v>519</v>
      </c>
      <c r="AS2" t="s">
        <v>520</v>
      </c>
    </row>
    <row r="3" spans="5:45" hidden="1"/>
    <row r="4" spans="5:45" hidden="1"/>
    <row r="5" spans="5:45" hidden="1"/>
    <row r="9" spans="5:45" ht="29.25" customHeight="1">
      <c r="E9" s="542" t="s">
        <v>137</v>
      </c>
      <c r="F9" s="525" t="s">
        <v>136</v>
      </c>
      <c r="G9" s="525" t="s">
        <v>1</v>
      </c>
      <c r="H9" s="525" t="s">
        <v>3</v>
      </c>
      <c r="I9" s="525" t="s">
        <v>4</v>
      </c>
      <c r="J9" s="525" t="s">
        <v>5</v>
      </c>
      <c r="K9" s="525" t="s">
        <v>6</v>
      </c>
      <c r="L9" s="525" t="s">
        <v>7</v>
      </c>
      <c r="M9" s="525" t="s">
        <v>8</v>
      </c>
      <c r="N9" s="525"/>
      <c r="O9" s="525"/>
      <c r="P9" s="525"/>
      <c r="Q9" s="525" t="s">
        <v>9</v>
      </c>
      <c r="R9" s="542" t="s">
        <v>505</v>
      </c>
      <c r="S9" s="542" t="s">
        <v>134</v>
      </c>
      <c r="T9" s="525" t="s">
        <v>107</v>
      </c>
      <c r="U9" s="525" t="s">
        <v>12</v>
      </c>
      <c r="V9" s="525"/>
      <c r="W9" s="525" t="s">
        <v>13</v>
      </c>
      <c r="X9" s="525"/>
      <c r="Y9" s="525" t="s">
        <v>14</v>
      </c>
      <c r="Z9" s="477" t="s">
        <v>499</v>
      </c>
      <c r="AA9" s="542" t="s">
        <v>517</v>
      </c>
    </row>
    <row r="10" spans="5:45" ht="31.5" customHeight="1">
      <c r="E10" s="540"/>
      <c r="F10" s="525"/>
      <c r="G10" s="525"/>
      <c r="H10" s="525"/>
      <c r="I10" s="525"/>
      <c r="J10" s="525"/>
      <c r="K10" s="525"/>
      <c r="L10" s="525"/>
      <c r="M10" s="525" t="s">
        <v>15</v>
      </c>
      <c r="N10" s="525"/>
      <c r="O10" s="525"/>
      <c r="P10" s="525" t="s">
        <v>16</v>
      </c>
      <c r="Q10" s="525"/>
      <c r="R10" s="540"/>
      <c r="S10" s="540"/>
      <c r="T10" s="525"/>
      <c r="U10" s="525"/>
      <c r="V10" s="525"/>
      <c r="W10" s="525"/>
      <c r="X10" s="525"/>
      <c r="Y10" s="525"/>
      <c r="Z10" s="525"/>
      <c r="AA10" s="540"/>
    </row>
    <row r="11" spans="5:45" ht="78.75" customHeight="1">
      <c r="E11" s="541"/>
      <c r="F11" s="525"/>
      <c r="G11" s="525"/>
      <c r="H11" s="525"/>
      <c r="I11" s="525"/>
      <c r="J11" s="525"/>
      <c r="K11" s="525"/>
      <c r="L11" s="525"/>
      <c r="M11" s="40" t="s">
        <v>17</v>
      </c>
      <c r="N11" s="40" t="s">
        <v>18</v>
      </c>
      <c r="O11" s="40" t="s">
        <v>19</v>
      </c>
      <c r="P11" s="525"/>
      <c r="Q11" s="525"/>
      <c r="R11" s="541"/>
      <c r="S11" s="541"/>
      <c r="T11" s="525"/>
      <c r="U11" s="40" t="s">
        <v>20</v>
      </c>
      <c r="V11" s="40" t="s">
        <v>21</v>
      </c>
      <c r="W11" s="40" t="s">
        <v>20</v>
      </c>
      <c r="X11" s="40" t="s">
        <v>21</v>
      </c>
      <c r="Y11" s="525"/>
      <c r="Z11" s="525"/>
      <c r="AA11" s="541"/>
    </row>
    <row r="12" spans="5:45" ht="21" customHeight="1">
      <c r="E12" s="9" t="s">
        <v>83</v>
      </c>
      <c r="F12" s="278" t="s">
        <v>39</v>
      </c>
      <c r="G12" s="30"/>
      <c r="H12" s="30"/>
      <c r="I12" s="30"/>
      <c r="J12" s="30"/>
      <c r="K12" s="30"/>
      <c r="L12" s="30"/>
      <c r="M12" s="30"/>
      <c r="N12" s="30"/>
      <c r="O12" s="30"/>
      <c r="P12" s="30"/>
      <c r="Q12" s="30"/>
      <c r="R12" s="30"/>
      <c r="S12" s="30"/>
      <c r="T12" s="30"/>
      <c r="U12" s="30"/>
      <c r="V12" s="30"/>
      <c r="W12" s="30"/>
      <c r="X12" s="30"/>
      <c r="Y12" s="30"/>
      <c r="Z12" s="30"/>
      <c r="AA12" s="31"/>
    </row>
    <row r="13" spans="5:45" s="11" customFormat="1" ht="20.100000000000001" hidden="1" customHeight="1">
      <c r="E13" s="194"/>
      <c r="F13" s="75"/>
      <c r="G13" s="10"/>
      <c r="H13" s="16"/>
      <c r="I13" s="47"/>
      <c r="J13" s="47"/>
      <c r="K13" s="46" t="str">
        <f>+IFERROR(IF(COUNT(H13:J13),ROUND(SUM(H13:J13),0),""),"")</f>
        <v/>
      </c>
      <c r="L13" s="17" t="str">
        <f>+IFERROR(IF(COUNT(K13),ROUND(K13/'Shareholding Pattern'!$L$57*100,2),""),0)</f>
        <v/>
      </c>
      <c r="M13" s="276" t="str">
        <f>IF(H13="","",H13)</f>
        <v/>
      </c>
      <c r="N13" s="206"/>
      <c r="O13" s="51" t="str">
        <f>+IFERROR(IF(COUNT(M13:N13),ROUND(SUM(M13,N13),2),""),"")</f>
        <v/>
      </c>
      <c r="P13" s="17" t="str">
        <f>+IFERROR(IF(COUNT(O13),ROUND(O13/('Shareholding Pattern'!$P$58)*100,2),""),0)</f>
        <v/>
      </c>
      <c r="Q13" s="47"/>
      <c r="R13" s="47"/>
      <c r="S13" s="48" t="str">
        <f>+IFERROR(IF(COUNT(Q13:R13),ROUND(SUM(Q13:R13),0),""),"")</f>
        <v/>
      </c>
      <c r="T13" s="17" t="str">
        <f>+IFERROR(IF(COUNT(K13,S13),ROUND(SUM(S13,K13)/SUM('Shareholding Pattern'!$L$57,'Shareholding Pattern'!$T$57)*100,2),""),0)</f>
        <v/>
      </c>
      <c r="U13" s="47"/>
      <c r="V13" s="17" t="str">
        <f>+IFERROR(IF(COUNT(U13),ROUND(SUM(U13)/SUM(K13)*100,2),""),0)</f>
        <v/>
      </c>
      <c r="W13" s="47"/>
      <c r="X13" s="17" t="str">
        <f>+IFERROR(IF(COUNT(W13),ROUND(SUM(W13)/SUM(K13)*100,2),""),0)</f>
        <v/>
      </c>
      <c r="Y13" s="16"/>
      <c r="Z13" s="281"/>
      <c r="AA13" s="332"/>
      <c r="AC13" s="11">
        <f>IF(SUM(H13:I13)&gt;0,1,0)</f>
        <v>0</v>
      </c>
      <c r="AD13" s="11" t="str">
        <f>IF(COUNT(H15:$Y$15000)=0,"",SUM(AC1:AC65533))</f>
        <v/>
      </c>
    </row>
    <row r="14" spans="5:45" ht="24.75" customHeight="1">
      <c r="E14" s="42"/>
      <c r="F14" s="43"/>
      <c r="G14" s="43"/>
      <c r="H14" s="43"/>
      <c r="I14" s="43"/>
      <c r="J14" s="43"/>
      <c r="K14" s="43"/>
      <c r="L14" s="43"/>
      <c r="M14" s="43"/>
      <c r="N14" s="43"/>
      <c r="O14" s="43"/>
      <c r="P14" s="43"/>
      <c r="Q14" s="43"/>
      <c r="R14" s="43"/>
      <c r="S14" s="43"/>
      <c r="T14" s="43"/>
      <c r="U14" s="43"/>
      <c r="V14" s="43"/>
      <c r="W14" s="43"/>
      <c r="X14" s="43"/>
      <c r="Y14" s="43"/>
      <c r="Z14" s="43"/>
      <c r="AA14" s="44"/>
    </row>
    <row r="15" spans="5:45" ht="15.75" hidden="1" customHeight="1">
      <c r="E15" s="12"/>
      <c r="F15" s="13"/>
      <c r="G15" s="13"/>
      <c r="H15" s="13"/>
      <c r="I15" s="13"/>
      <c r="J15" s="13"/>
      <c r="K15" s="13"/>
      <c r="L15" s="13"/>
      <c r="M15" s="13"/>
      <c r="N15" s="13"/>
      <c r="O15" s="13"/>
      <c r="P15" s="13"/>
      <c r="Q15" s="13"/>
      <c r="R15" s="13"/>
      <c r="S15" s="13"/>
      <c r="T15" s="13"/>
      <c r="U15" s="13"/>
      <c r="V15" s="13"/>
      <c r="W15" s="13"/>
      <c r="X15" s="13"/>
      <c r="Y15" s="197"/>
    </row>
    <row r="16" spans="5:45" ht="20.100000000000001" customHeight="1">
      <c r="E16" s="37"/>
      <c r="F16" s="83" t="s">
        <v>450</v>
      </c>
      <c r="G16" s="7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Pattern'!$L$57*100,2),""),0)</f>
        <v/>
      </c>
      <c r="M16" s="35" t="str">
        <f>+IFERROR(IF(COUNT(M14:M15),ROUND(SUM(M14:M15),0),""),"")</f>
        <v/>
      </c>
      <c r="N16" s="35" t="str">
        <f>+IFERROR(IF(COUNT(N14:N15),ROUND(SUM(N14:N15),0),""),"")</f>
        <v/>
      </c>
      <c r="O16" s="35" t="str">
        <f>+IFERROR(IF(COUNT(O14:O15),ROUND(SUM(O14:O15),0),""),"")</f>
        <v/>
      </c>
      <c r="P16" s="17" t="str">
        <f>+IFERROR(IF(COUNT(O16),ROUND(O16/('Shareholding Pattern'!$P$58)*100,2),""),0)</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Pattern'!$T$57)*100,2),""),0)</f>
        <v/>
      </c>
      <c r="U16" s="53" t="str">
        <f>+IFERROR(IF(COUNT(U14:U15),ROUND(SUM(U14:U15),0),""),"")</f>
        <v/>
      </c>
      <c r="V16" s="17" t="str">
        <f>+IFERROR(IF(COUNT(U16),ROUND(SUM(U16)/SUM(K16)*100,2),""),0)</f>
        <v/>
      </c>
      <c r="W16" s="53" t="str">
        <f>+IFERROR(IF(COUNT(W14:W15),ROUND(SUM(W14:W15),0),""),"")</f>
        <v/>
      </c>
      <c r="X16" s="17" t="str">
        <f>+IFERROR(IF(COUNT(W16),ROUND(SUM(W16)/SUM(K16)*100,2),""),0)</f>
        <v/>
      </c>
      <c r="Y16" s="53" t="str">
        <f>+IFERROR(IF(COUNT(Y14:Y15),ROUND(SUM(Y14:Y15),0),""),"")</f>
        <v/>
      </c>
    </row>
    <row r="23" spans="9:9">
      <c r="I23" t="s">
        <v>440</v>
      </c>
    </row>
  </sheetData>
  <sheetProtection algorithmName="SHA-512" hashValue="sB+hNJkjgM6T4yrUvzMQqYXDRWH5Gj1RKjyRVTApqLSXh6ozywNVYGDeoX7B4AcC43e6SklAG6ryUZY2WRtCbw==" saltValue="nRxQQCd8W/anjl2bUS+C6Q==" spinCount="100000"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formula1>H13</formula1>
    </dataValidation>
    <dataValidation type="whole" operator="lessThanOrEqual" allowBlank="1" showInputMessage="1" showErrorMessage="1" sqref="U13">
      <formula1>H13</formula1>
    </dataValidation>
    <dataValidation type="whole" operator="lessThanOrEqual" allowBlank="1" showInputMessage="1" showErrorMessage="1" sqref="Y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H13:J13 M13:N13">
      <formula1>0</formula1>
    </dataValidation>
    <dataValidation type="list" allowBlank="1" showInputMessage="1" showErrorMessage="1" sqref="AA13">
      <formula1>$AR$2:$AS$2</formula1>
    </dataValidation>
  </dataValidations>
  <hyperlinks>
    <hyperlink ref="G16" location="'Shareholding Pattern'!F21" display="Total"/>
    <hyperlink ref="F16" location="'Shareholding Pattern'!F21" display="Total"/>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tint="-9.9978637043366805E-2"/>
  </sheetPr>
  <dimension ref="A1:AS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42578125" customWidth="1"/>
    <col min="14" max="14" width="16" hidden="1" customWidth="1"/>
    <col min="15" max="15" width="16.42578125" customWidth="1"/>
    <col min="16" max="16" width="8.42578125" customWidth="1"/>
    <col min="17" max="18" width="14.5703125" hidden="1" customWidth="1"/>
    <col min="19" max="19" width="14.5703125" customWidth="1"/>
    <col min="20" max="20" width="19.140625" customWidth="1"/>
    <col min="21" max="21" width="15.42578125" hidden="1" customWidth="1"/>
    <col min="22" max="22" width="8.42578125" hidden="1" customWidth="1"/>
    <col min="23" max="23" width="15.42578125" customWidth="1"/>
    <col min="24" max="24" width="7.5703125" customWidth="1"/>
    <col min="25" max="25" width="15.42578125" customWidth="1"/>
    <col min="26" max="26" width="17.5703125" customWidth="1"/>
    <col min="27" max="27" width="17.140625" customWidth="1"/>
    <col min="28" max="28" width="3.28515625" customWidth="1"/>
    <col min="29" max="16384" width="1.42578125" hidden="1"/>
  </cols>
  <sheetData>
    <row r="1" spans="5:45" hidden="1">
      <c r="I1">
        <v>0</v>
      </c>
    </row>
    <row r="2" spans="5:45"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180</v>
      </c>
      <c r="X2" t="s">
        <v>181</v>
      </c>
      <c r="Y2" t="s">
        <v>182</v>
      </c>
      <c r="Z2" t="s">
        <v>499</v>
      </c>
      <c r="AA2" t="s">
        <v>517</v>
      </c>
      <c r="AR2" t="s">
        <v>519</v>
      </c>
      <c r="AS2" t="s">
        <v>520</v>
      </c>
    </row>
    <row r="3" spans="5:45" hidden="1"/>
    <row r="4" spans="5:45" hidden="1"/>
    <row r="5" spans="5:45" hidden="1"/>
    <row r="7" spans="5:45" ht="15" customHeight="1">
      <c r="AR7" t="s">
        <v>393</v>
      </c>
    </row>
    <row r="8" spans="5:45" ht="15" customHeight="1">
      <c r="AR8" t="s">
        <v>395</v>
      </c>
    </row>
    <row r="9" spans="5:45" ht="29.25" customHeight="1">
      <c r="E9" s="542" t="s">
        <v>137</v>
      </c>
      <c r="F9" s="525" t="s">
        <v>136</v>
      </c>
      <c r="G9" s="525" t="s">
        <v>1</v>
      </c>
      <c r="H9" s="525" t="s">
        <v>3</v>
      </c>
      <c r="I9" s="525" t="s">
        <v>4</v>
      </c>
      <c r="J9" s="525" t="s">
        <v>5</v>
      </c>
      <c r="K9" s="525" t="s">
        <v>6</v>
      </c>
      <c r="L9" s="525" t="s">
        <v>7</v>
      </c>
      <c r="M9" s="525" t="s">
        <v>8</v>
      </c>
      <c r="N9" s="525"/>
      <c r="O9" s="525"/>
      <c r="P9" s="525"/>
      <c r="Q9" s="525" t="s">
        <v>9</v>
      </c>
      <c r="R9" s="542" t="s">
        <v>505</v>
      </c>
      <c r="S9" s="542" t="s">
        <v>134</v>
      </c>
      <c r="T9" s="525" t="s">
        <v>107</v>
      </c>
      <c r="U9" s="525" t="s">
        <v>12</v>
      </c>
      <c r="V9" s="525"/>
      <c r="W9" s="525" t="s">
        <v>13</v>
      </c>
      <c r="X9" s="525"/>
      <c r="Y9" s="525" t="s">
        <v>14</v>
      </c>
      <c r="Z9" s="477" t="s">
        <v>499</v>
      </c>
      <c r="AA9" s="542" t="s">
        <v>517</v>
      </c>
      <c r="AR9" t="s">
        <v>396</v>
      </c>
    </row>
    <row r="10" spans="5:45" ht="31.5" customHeight="1">
      <c r="E10" s="540"/>
      <c r="F10" s="525"/>
      <c r="G10" s="525"/>
      <c r="H10" s="525"/>
      <c r="I10" s="525"/>
      <c r="J10" s="525"/>
      <c r="K10" s="525"/>
      <c r="L10" s="525"/>
      <c r="M10" s="525" t="s">
        <v>15</v>
      </c>
      <c r="N10" s="525"/>
      <c r="O10" s="525"/>
      <c r="P10" s="525" t="s">
        <v>16</v>
      </c>
      <c r="Q10" s="525"/>
      <c r="R10" s="540"/>
      <c r="S10" s="540"/>
      <c r="T10" s="525"/>
      <c r="U10" s="525"/>
      <c r="V10" s="525"/>
      <c r="W10" s="525"/>
      <c r="X10" s="525"/>
      <c r="Y10" s="525"/>
      <c r="Z10" s="525"/>
      <c r="AA10" s="540"/>
      <c r="AR10" t="s">
        <v>397</v>
      </c>
    </row>
    <row r="11" spans="5:45" ht="78.75" customHeight="1">
      <c r="E11" s="541"/>
      <c r="F11" s="525"/>
      <c r="G11" s="525"/>
      <c r="H11" s="525"/>
      <c r="I11" s="525"/>
      <c r="J11" s="525"/>
      <c r="K11" s="525"/>
      <c r="L11" s="525"/>
      <c r="M11" s="40" t="s">
        <v>17</v>
      </c>
      <c r="N11" s="40" t="s">
        <v>18</v>
      </c>
      <c r="O11" s="40" t="s">
        <v>19</v>
      </c>
      <c r="P11" s="525"/>
      <c r="Q11" s="525"/>
      <c r="R11" s="541"/>
      <c r="S11" s="541"/>
      <c r="T11" s="525"/>
      <c r="U11" s="40" t="s">
        <v>20</v>
      </c>
      <c r="V11" s="40" t="s">
        <v>21</v>
      </c>
      <c r="W11" s="40" t="s">
        <v>20</v>
      </c>
      <c r="X11" s="40" t="s">
        <v>21</v>
      </c>
      <c r="Y11" s="525"/>
      <c r="Z11" s="525"/>
      <c r="AA11" s="541"/>
      <c r="AR11" t="s">
        <v>402</v>
      </c>
    </row>
    <row r="12" spans="5:45" ht="21.75" customHeight="1">
      <c r="E12" s="9" t="s">
        <v>84</v>
      </c>
      <c r="F12" s="278" t="s">
        <v>40</v>
      </c>
      <c r="G12" s="30"/>
      <c r="H12" s="30"/>
      <c r="I12" s="30"/>
      <c r="J12" s="30"/>
      <c r="K12" s="30"/>
      <c r="L12" s="30"/>
      <c r="M12" s="30"/>
      <c r="N12" s="30"/>
      <c r="O12" s="30"/>
      <c r="P12" s="30"/>
      <c r="Q12" s="30"/>
      <c r="R12" s="30"/>
      <c r="S12" s="30"/>
      <c r="T12" s="30"/>
      <c r="U12" s="30"/>
      <c r="V12" s="30"/>
      <c r="W12" s="30"/>
      <c r="X12" s="30"/>
      <c r="Y12" s="30"/>
      <c r="Z12" s="30"/>
      <c r="AA12" s="31"/>
      <c r="AR12" t="s">
        <v>398</v>
      </c>
    </row>
    <row r="13" spans="5:45" s="11" customFormat="1" ht="20.100000000000001" hidden="1" customHeight="1">
      <c r="E13" s="194"/>
      <c r="F13" s="75"/>
      <c r="G13" s="10"/>
      <c r="H13" s="16"/>
      <c r="I13" s="47"/>
      <c r="J13" s="47"/>
      <c r="K13" s="46" t="str">
        <f>+IFERROR(IF(COUNT(H13:J13),ROUND(SUM(H13:J13),0),""),"")</f>
        <v/>
      </c>
      <c r="L13" s="17" t="str">
        <f>+IFERROR(IF(COUNT(K13),ROUND(K13/'Shareholding Pattern'!$L$57*100,2),""),0)</f>
        <v/>
      </c>
      <c r="M13" s="276" t="str">
        <f>IF(H13="","",H13)</f>
        <v/>
      </c>
      <c r="N13" s="206"/>
      <c r="O13" s="51" t="str">
        <f>+IFERROR(IF(COUNT(M13:N13),ROUND(SUM(M13,N13),2),""),"")</f>
        <v/>
      </c>
      <c r="P13" s="17" t="str">
        <f>+IFERROR(IF(COUNT(O13),ROUND(O13/('Shareholding Pattern'!$P$58)*100,2),""),0)</f>
        <v/>
      </c>
      <c r="Q13" s="47"/>
      <c r="R13" s="47"/>
      <c r="S13" s="48" t="str">
        <f>+IFERROR(IF(COUNT(Q13:R13),ROUND(SUM(Q13:R13),0),""),"")</f>
        <v/>
      </c>
      <c r="T13" s="17" t="str">
        <f>+IFERROR(IF(COUNT(K13,S13),ROUND(SUM(S13,K13)/SUM('Shareholding Pattern'!$L$57,'Shareholding Pattern'!$T$57)*100,2),""),0)</f>
        <v/>
      </c>
      <c r="U13" s="47"/>
      <c r="V13" s="17" t="str">
        <f>+IFERROR(IF(COUNT(U13),ROUND(SUM(U13)/SUM(K13)*100,2),""),0)</f>
        <v/>
      </c>
      <c r="W13" s="47"/>
      <c r="X13" s="17" t="str">
        <f>+IFERROR(IF(COUNT(W13),ROUND(SUM(W13)/SUM(K13)*100,2),""),0)</f>
        <v/>
      </c>
      <c r="Y13" s="16"/>
      <c r="Z13" s="281"/>
      <c r="AA13" s="332"/>
      <c r="AC13" s="11">
        <f>IF(SUM(H13:Y13)&gt;0,1,0)</f>
        <v>0</v>
      </c>
      <c r="AD13" s="11" t="str">
        <f>IF(COUNT(H15:$Y$15000)=0,"",SUM(AC1:AC65533))</f>
        <v/>
      </c>
      <c r="AR13" s="11" t="s">
        <v>399</v>
      </c>
    </row>
    <row r="14" spans="5:45" ht="24.75" customHeight="1">
      <c r="E14" s="42"/>
      <c r="F14" s="43"/>
      <c r="G14" s="43"/>
      <c r="H14" s="43"/>
      <c r="I14" s="43"/>
      <c r="J14" s="43"/>
      <c r="K14" s="43"/>
      <c r="L14" s="43"/>
      <c r="M14" s="43"/>
      <c r="N14" s="43"/>
      <c r="O14" s="43"/>
      <c r="P14" s="43"/>
      <c r="Q14" s="43"/>
      <c r="R14" s="43"/>
      <c r="S14" s="43"/>
      <c r="T14" s="43"/>
      <c r="U14" s="43"/>
      <c r="V14" s="43"/>
      <c r="W14" s="43"/>
      <c r="X14" s="43"/>
      <c r="Y14" s="43"/>
      <c r="Z14" s="43"/>
      <c r="AA14" s="44"/>
      <c r="AR14" t="s">
        <v>400</v>
      </c>
    </row>
    <row r="15" spans="5:45" ht="15.75" hidden="1" customHeight="1">
      <c r="E15" s="12"/>
      <c r="F15" s="13"/>
      <c r="G15" s="13"/>
      <c r="H15" s="43"/>
      <c r="I15" s="13"/>
      <c r="J15" s="13"/>
      <c r="K15" s="13"/>
      <c r="L15" s="13"/>
      <c r="M15" s="13"/>
      <c r="N15" s="13"/>
      <c r="O15" s="13"/>
      <c r="P15" s="13"/>
      <c r="Q15" s="13"/>
      <c r="R15" s="13"/>
      <c r="S15" s="13"/>
      <c r="T15" s="13"/>
      <c r="U15" s="13"/>
      <c r="V15" s="13"/>
      <c r="W15" s="13"/>
      <c r="X15" s="13"/>
      <c r="Y15" s="197"/>
    </row>
    <row r="16" spans="5:45" ht="20.100000000000001" customHeight="1">
      <c r="E16" s="59"/>
      <c r="F16" s="126" t="s">
        <v>450</v>
      </c>
      <c r="G16" s="126" t="s">
        <v>19</v>
      </c>
      <c r="H16" s="1" t="str">
        <f>+IFERROR(IF(COUNT(H14:H15),ROUND(SUM(H14:H15),0),""),"")</f>
        <v/>
      </c>
      <c r="I16" s="1" t="str">
        <f>+IFERROR(IF(COUNT(I14:I15),ROUND(SUM(I14:I15),0),""),"")</f>
        <v/>
      </c>
      <c r="J16" s="1" t="str">
        <f>+IFERROR(IF(COUNT(J14:J15),ROUND(SUM(J14:J15),0),""),"")</f>
        <v/>
      </c>
      <c r="K16" s="1" t="str">
        <f>+IFERROR(IF(COUNT(K14:K15),ROUND(SUM(K14:K15),0),""),"")</f>
        <v/>
      </c>
      <c r="L16" s="17" t="str">
        <f>+IFERROR(IF(COUNT(K16),ROUND(K16/'Shareholding Pattern'!$L$57*100,2),""),0)</f>
        <v/>
      </c>
      <c r="M16" s="34" t="str">
        <f>+IFERROR(IF(COUNT(M14:M15),ROUND(SUM(M14:M15),0),""),"")</f>
        <v/>
      </c>
      <c r="N16" s="34" t="str">
        <f>+IFERROR(IF(COUNT(N14:N15),ROUND(SUM(N14:N15),0),""),"")</f>
        <v/>
      </c>
      <c r="O16" s="34" t="str">
        <f>+IFERROR(IF(COUNT(O14:O15),ROUND(SUM(O14:O15),0),""),"")</f>
        <v/>
      </c>
      <c r="P16" s="17" t="str">
        <f>+IFERROR(IF(COUNT(O16),ROUND(O16/('Shareholding Pattern'!$P$58)*100,2),""),0)</f>
        <v/>
      </c>
      <c r="Q16" s="1" t="str">
        <f>+IFERROR(IF(COUNT(Q14:Q15),ROUND(SUM(Q14:Q15),0),""),"")</f>
        <v/>
      </c>
      <c r="R16" s="1" t="str">
        <f>+IFERROR(IF(COUNT(R14:R15),ROUND(SUM(R14:R15),0),""),"")</f>
        <v/>
      </c>
      <c r="S16" s="1" t="str">
        <f>+IFERROR(IF(COUNT(S14:S15),ROUND(SUM(S14:S15),0),""),"")</f>
        <v/>
      </c>
      <c r="T16" s="17" t="str">
        <f>+IFERROR(IF(COUNT(K16,S16),ROUND(SUM(S16,K16)/SUM('Shareholding Pattern'!$L$57,'Shareholding Pattern'!$T$57)*100,2),""),0)</f>
        <v/>
      </c>
      <c r="U16" s="1" t="str">
        <f>+IFERROR(IF(COUNT(U14:U15),ROUND(SUM(U14:U15),0),""),"")</f>
        <v/>
      </c>
      <c r="V16" s="17" t="str">
        <f>+IFERROR(IF(COUNT(U16),ROUND(SUM(U16)/SUM(K16)*100,2),""),0)</f>
        <v/>
      </c>
      <c r="W16" s="1" t="str">
        <f>+IFERROR(IF(COUNT(W14:W15),ROUND(SUM(W14:W15),0),""),"")</f>
        <v/>
      </c>
      <c r="X16" s="17" t="str">
        <f>+IFERROR(IF(COUNT(W16),ROUND(SUM(W16)/SUM(K16)*100,2),""),0)</f>
        <v/>
      </c>
      <c r="Y16" s="1" t="str">
        <f>+IFERROR(IF(COUNT(Y14:Y15),ROUND(SUM(Y14:Y15),0),""),"")</f>
        <v/>
      </c>
    </row>
  </sheetData>
  <sheetProtection algorithmName="SHA-512" hashValue="sdlE8dOqJANyC7iyALaJNLX7haND0KbpaZZgc93Fx7BHYa36AAALL0ryeJYbk4SC6PoWOXMBIc7RZo3TyqJSjA==" saltValue="asN/iQV2pdh+TGfMAQgt+A==" spinCount="100000" sheet="1" objects="1" scenarios="1"/>
  <mergeCells count="20">
    <mergeCell ref="R9:R11"/>
    <mergeCell ref="J9:J11"/>
    <mergeCell ref="K9:K11"/>
    <mergeCell ref="L9:L11"/>
    <mergeCell ref="M9:P9"/>
    <mergeCell ref="Q9:Q11"/>
    <mergeCell ref="AA9:AA11"/>
    <mergeCell ref="Z9:Z11"/>
    <mergeCell ref="E9:E11"/>
    <mergeCell ref="U9:V10"/>
    <mergeCell ref="W9:X10"/>
    <mergeCell ref="Y9:Y11"/>
    <mergeCell ref="F9:F11"/>
    <mergeCell ref="G9:G11"/>
    <mergeCell ref="H9:H11"/>
    <mergeCell ref="I9:I11"/>
    <mergeCell ref="T9:T11"/>
    <mergeCell ref="S9:S11"/>
    <mergeCell ref="M10:O10"/>
    <mergeCell ref="P10:P11"/>
  </mergeCells>
  <dataValidations count="6">
    <dataValidation type="whole" operator="lessThanOrEqual" allowBlank="1" showInputMessage="1" showErrorMessage="1" sqref="Y13">
      <formula1>K13</formula1>
    </dataValidation>
    <dataValidation type="whole" operator="lessThanOrEqual" allowBlank="1" showInputMessage="1" showErrorMessage="1" sqref="U13">
      <formula1>H13</formula1>
    </dataValidation>
    <dataValidation type="whole" operator="lessThanOrEqual" allowBlank="1" showInputMessage="1" showErrorMessage="1" sqref="W13">
      <formula1>H13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list" allowBlank="1" showInputMessage="1" showErrorMessage="1" sqref="AA13">
      <formula1>$AR$2:$AS$2</formula1>
    </dataValidation>
  </dataValidations>
  <hyperlinks>
    <hyperlink ref="G16" location="'Shareholding Pattern'!F22" display="Total"/>
    <hyperlink ref="F16" location="'Shareholding Pattern'!F22" display="Total"/>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2" tint="-9.9978637043366805E-2"/>
  </sheetPr>
  <dimension ref="A1:AS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42578125" customWidth="1"/>
    <col min="14" max="14" width="16" hidden="1" customWidth="1"/>
    <col min="15" max="15" width="16.42578125" customWidth="1"/>
    <col min="16" max="16" width="8.5703125" customWidth="1"/>
    <col min="17" max="18" width="14.5703125" hidden="1" customWidth="1"/>
    <col min="19" max="19" width="14.5703125" customWidth="1"/>
    <col min="20" max="20" width="19.140625" customWidth="1"/>
    <col min="21" max="21" width="15.42578125" hidden="1" customWidth="1"/>
    <col min="22" max="22" width="8.7109375" hidden="1" customWidth="1"/>
    <col min="23" max="23" width="15.42578125" customWidth="1"/>
    <col min="24" max="24" width="8.5703125" customWidth="1"/>
    <col min="25" max="25" width="15.42578125" customWidth="1"/>
    <col min="26" max="26" width="16.5703125" customWidth="1"/>
    <col min="27" max="27" width="17.140625" customWidth="1"/>
    <col min="28" max="28" width="4.7109375" customWidth="1"/>
    <col min="29" max="16384" width="2.42578125" hidden="1"/>
  </cols>
  <sheetData>
    <row r="1" spans="5:45" hidden="1">
      <c r="I1">
        <v>0</v>
      </c>
    </row>
    <row r="2" spans="5:45"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180</v>
      </c>
      <c r="X2" t="s">
        <v>181</v>
      </c>
      <c r="Y2" t="s">
        <v>182</v>
      </c>
      <c r="Z2" t="s">
        <v>499</v>
      </c>
      <c r="AA2" t="s">
        <v>517</v>
      </c>
      <c r="AR2" t="s">
        <v>519</v>
      </c>
      <c r="AS2" t="s">
        <v>520</v>
      </c>
    </row>
    <row r="3" spans="5:45" hidden="1"/>
    <row r="4" spans="5:45" hidden="1"/>
    <row r="5" spans="5:45" hidden="1"/>
    <row r="7" spans="5:45" ht="15" customHeight="1">
      <c r="AR7" t="s">
        <v>393</v>
      </c>
    </row>
    <row r="8" spans="5:45" ht="15" customHeight="1">
      <c r="AR8" t="s">
        <v>395</v>
      </c>
    </row>
    <row r="9" spans="5:45" ht="29.25" customHeight="1">
      <c r="E9" s="542" t="s">
        <v>137</v>
      </c>
      <c r="F9" s="525" t="s">
        <v>136</v>
      </c>
      <c r="G9" s="525" t="s">
        <v>1</v>
      </c>
      <c r="H9" s="525" t="s">
        <v>3</v>
      </c>
      <c r="I9" s="525" t="s">
        <v>4</v>
      </c>
      <c r="J9" s="525" t="s">
        <v>5</v>
      </c>
      <c r="K9" s="525" t="s">
        <v>6</v>
      </c>
      <c r="L9" s="525" t="s">
        <v>7</v>
      </c>
      <c r="M9" s="525" t="s">
        <v>8</v>
      </c>
      <c r="N9" s="525"/>
      <c r="O9" s="525"/>
      <c r="P9" s="525"/>
      <c r="Q9" s="525" t="s">
        <v>9</v>
      </c>
      <c r="R9" s="542" t="s">
        <v>505</v>
      </c>
      <c r="S9" s="542" t="s">
        <v>134</v>
      </c>
      <c r="T9" s="525" t="s">
        <v>107</v>
      </c>
      <c r="U9" s="525" t="s">
        <v>12</v>
      </c>
      <c r="V9" s="525"/>
      <c r="W9" s="525" t="s">
        <v>13</v>
      </c>
      <c r="X9" s="525"/>
      <c r="Y9" s="525" t="s">
        <v>14</v>
      </c>
      <c r="Z9" s="477" t="s">
        <v>499</v>
      </c>
      <c r="AA9" s="542" t="s">
        <v>517</v>
      </c>
      <c r="AR9" t="s">
        <v>396</v>
      </c>
    </row>
    <row r="10" spans="5:45" ht="31.5" customHeight="1">
      <c r="E10" s="540"/>
      <c r="F10" s="525"/>
      <c r="G10" s="525"/>
      <c r="H10" s="525"/>
      <c r="I10" s="525"/>
      <c r="J10" s="525"/>
      <c r="K10" s="525"/>
      <c r="L10" s="525"/>
      <c r="M10" s="525" t="s">
        <v>15</v>
      </c>
      <c r="N10" s="525"/>
      <c r="O10" s="525"/>
      <c r="P10" s="525" t="s">
        <v>16</v>
      </c>
      <c r="Q10" s="525"/>
      <c r="R10" s="540"/>
      <c r="S10" s="540"/>
      <c r="T10" s="525"/>
      <c r="U10" s="525"/>
      <c r="V10" s="525"/>
      <c r="W10" s="525"/>
      <c r="X10" s="525"/>
      <c r="Y10" s="525"/>
      <c r="Z10" s="525"/>
      <c r="AA10" s="540"/>
      <c r="AR10" t="s">
        <v>397</v>
      </c>
    </row>
    <row r="11" spans="5:45" ht="78.75" customHeight="1">
      <c r="E11" s="541"/>
      <c r="F11" s="525"/>
      <c r="G11" s="525"/>
      <c r="H11" s="525"/>
      <c r="I11" s="525"/>
      <c r="J11" s="525"/>
      <c r="K11" s="525"/>
      <c r="L11" s="525"/>
      <c r="M11" s="40" t="s">
        <v>17</v>
      </c>
      <c r="N11" s="40" t="s">
        <v>18</v>
      </c>
      <c r="O11" s="40" t="s">
        <v>19</v>
      </c>
      <c r="P11" s="525"/>
      <c r="Q11" s="525"/>
      <c r="R11" s="541"/>
      <c r="S11" s="541"/>
      <c r="T11" s="525"/>
      <c r="U11" s="40" t="s">
        <v>20</v>
      </c>
      <c r="V11" s="40" t="s">
        <v>21</v>
      </c>
      <c r="W11" s="40" t="s">
        <v>20</v>
      </c>
      <c r="X11" s="40" t="s">
        <v>21</v>
      </c>
      <c r="Y11" s="525"/>
      <c r="Z11" s="525"/>
      <c r="AA11" s="541"/>
      <c r="AR11" t="s">
        <v>402</v>
      </c>
    </row>
    <row r="12" spans="5:45" ht="21.75" customHeight="1">
      <c r="E12" s="9" t="s">
        <v>85</v>
      </c>
      <c r="F12" s="278" t="s">
        <v>41</v>
      </c>
      <c r="G12" s="30"/>
      <c r="H12" s="30"/>
      <c r="I12" s="30"/>
      <c r="J12" s="30"/>
      <c r="K12" s="30"/>
      <c r="L12" s="30"/>
      <c r="M12" s="30"/>
      <c r="N12" s="30"/>
      <c r="O12" s="30"/>
      <c r="P12" s="30"/>
      <c r="Q12" s="30"/>
      <c r="R12" s="30"/>
      <c r="S12" s="30"/>
      <c r="T12" s="30"/>
      <c r="U12" s="30"/>
      <c r="V12" s="30"/>
      <c r="W12" s="30"/>
      <c r="X12" s="30"/>
      <c r="Y12" s="30"/>
      <c r="Z12" s="30"/>
      <c r="AA12" s="31"/>
      <c r="AR12" t="s">
        <v>398</v>
      </c>
    </row>
    <row r="13" spans="5:45" s="11" customFormat="1" ht="20.100000000000001" hidden="1" customHeight="1">
      <c r="E13" s="194"/>
      <c r="F13" s="75"/>
      <c r="G13" s="10"/>
      <c r="H13" s="16"/>
      <c r="I13" s="47"/>
      <c r="J13" s="47"/>
      <c r="K13" s="46" t="str">
        <f>+IFERROR(IF(COUNT(H13:J13),ROUND(SUM(H13:J13),0),""),"")</f>
        <v/>
      </c>
      <c r="L13" s="17" t="str">
        <f>+IFERROR(IF(COUNT(K13),ROUND(K13/'Shareholding Pattern'!$L$57*100,2),""),0)</f>
        <v/>
      </c>
      <c r="M13" s="276" t="str">
        <f>IF(H13="","",H13)</f>
        <v/>
      </c>
      <c r="N13" s="206"/>
      <c r="O13" s="51" t="str">
        <f>+IFERROR(IF(COUNT(M13:N13),ROUND(SUM(M13,N13),2),""),"")</f>
        <v/>
      </c>
      <c r="P13" s="17" t="str">
        <f>+IFERROR(IF(COUNT(O13),ROUND(O13/('Shareholding Pattern'!$P$58)*100,2),""),0)</f>
        <v/>
      </c>
      <c r="Q13" s="47"/>
      <c r="R13" s="47"/>
      <c r="S13" s="48" t="str">
        <f>+IFERROR(IF(COUNT(Q13:R13),ROUND(SUM(Q13:R13),0),""),"")</f>
        <v/>
      </c>
      <c r="T13" s="17" t="str">
        <f>+IFERROR(IF(COUNT(K13,S13),ROUND(SUM(S13,K13)/SUM('Shareholding Pattern'!$L$57,'Shareholding Pattern'!$T$57)*100,2),""),0)</f>
        <v/>
      </c>
      <c r="U13" s="47"/>
      <c r="V13" s="17" t="str">
        <f>+IFERROR(IF(COUNT(U13),ROUND(SUM(U13)/SUM(K13)*100,2),""),0)</f>
        <v/>
      </c>
      <c r="W13" s="47"/>
      <c r="X13" s="17" t="str">
        <f>+IFERROR(IF(COUNT(W13),ROUND(SUM(W13)/SUM(K13)*100,2),""),0)</f>
        <v/>
      </c>
      <c r="Y13" s="16"/>
      <c r="Z13" s="281"/>
      <c r="AA13" s="332"/>
      <c r="AC13" s="11">
        <f>IF(SUM(H13:Y13)&gt;0,1,0)</f>
        <v>0</v>
      </c>
      <c r="AD13" s="11" t="str">
        <f>IF(COUNT(H15:$Y$15000)=0,"",SUM(AC1:AC65533))</f>
        <v/>
      </c>
      <c r="AR13" s="11" t="s">
        <v>399</v>
      </c>
    </row>
    <row r="14" spans="5:45" ht="24.95" customHeight="1">
      <c r="E14" s="42"/>
      <c r="F14" s="43"/>
      <c r="G14" s="43"/>
      <c r="H14" s="43"/>
      <c r="I14" s="43"/>
      <c r="J14" s="43"/>
      <c r="K14" s="43"/>
      <c r="L14" s="43"/>
      <c r="M14" s="43"/>
      <c r="N14" s="43"/>
      <c r="O14" s="43"/>
      <c r="P14" s="43"/>
      <c r="Q14" s="43"/>
      <c r="R14" s="43"/>
      <c r="S14" s="43"/>
      <c r="T14" s="43"/>
      <c r="U14" s="43"/>
      <c r="V14" s="43"/>
      <c r="W14" s="43"/>
      <c r="X14" s="43"/>
      <c r="Y14" s="43"/>
      <c r="Z14" s="43"/>
      <c r="AA14" s="44"/>
      <c r="AR14" t="s">
        <v>400</v>
      </c>
    </row>
    <row r="15" spans="5:45" ht="24.95" hidden="1" customHeight="1">
      <c r="E15" s="12"/>
      <c r="F15" s="13"/>
      <c r="G15" s="13"/>
      <c r="H15" s="13"/>
      <c r="I15" s="13"/>
      <c r="J15" s="13"/>
      <c r="K15" s="13"/>
      <c r="L15" s="13"/>
      <c r="M15" s="13"/>
      <c r="N15" s="13"/>
      <c r="O15" s="13"/>
      <c r="P15" s="13"/>
      <c r="Q15" s="13"/>
      <c r="R15" s="13"/>
      <c r="S15" s="13"/>
      <c r="T15" s="13"/>
      <c r="U15" s="13"/>
      <c r="V15" s="13"/>
      <c r="W15" s="13"/>
      <c r="X15" s="13"/>
      <c r="Y15" s="197"/>
    </row>
    <row r="16" spans="5:45" ht="20.100000000000001" customHeight="1">
      <c r="E16" s="59"/>
      <c r="F16" s="60" t="s">
        <v>448</v>
      </c>
      <c r="G16" s="60" t="s">
        <v>19</v>
      </c>
      <c r="H16" s="1" t="str">
        <f>+IFERROR(IF(COUNT(H14:H15),ROUND(SUM(H14:H15),0),""),"")</f>
        <v/>
      </c>
      <c r="I16" s="1" t="str">
        <f>+IFERROR(IF(COUNT(I14:I15),ROUND(SUM(I14:I15),0),""),"")</f>
        <v/>
      </c>
      <c r="J16" s="1" t="str">
        <f>+IFERROR(IF(COUNT(J14:J15),ROUND(SUM(J14:J15),0),""),"")</f>
        <v/>
      </c>
      <c r="K16" s="1" t="str">
        <f>+IFERROR(IF(COUNT(K14:K15),ROUND(SUM(K14:K15),0),""),"")</f>
        <v/>
      </c>
      <c r="L16" s="17" t="str">
        <f>+IFERROR(IF(COUNT(K16),ROUND(K16/'Shareholding Pattern'!$L$57*100,2),""),0)</f>
        <v/>
      </c>
      <c r="M16" s="34" t="str">
        <f>+IFERROR(IF(COUNT(M14:M15),ROUND(SUM(M14:M15),0),""),"")</f>
        <v/>
      </c>
      <c r="N16" s="34" t="str">
        <f>+IFERROR(IF(COUNT(N14:N15),ROUND(SUM(N14:N15),0),""),"")</f>
        <v/>
      </c>
      <c r="O16" s="34" t="str">
        <f>+IFERROR(IF(COUNT(O14:O15),ROUND(SUM(O14:O15),0),""),"")</f>
        <v/>
      </c>
      <c r="P16" s="17" t="str">
        <f>+IFERROR(IF(COUNT(O16),ROUND(O16/('Shareholding Pattern'!$P$58)*100,2),""),0)</f>
        <v/>
      </c>
      <c r="Q16" s="1" t="str">
        <f>+IFERROR(IF(COUNT(Q14:Q15),ROUND(SUM(Q14:Q15),0),""),"")</f>
        <v/>
      </c>
      <c r="R16" s="1" t="str">
        <f>+IFERROR(IF(COUNT(R14:R15),ROUND(SUM(R14:R15),0),""),"")</f>
        <v/>
      </c>
      <c r="S16" s="1" t="str">
        <f>+IFERROR(IF(COUNT(S14:S15),ROUND(SUM(S14:S15),0),""),"")</f>
        <v/>
      </c>
      <c r="T16" s="17" t="str">
        <f>+IFERROR(IF(COUNT(K16,S16),ROUND(SUM(S16,K16)/SUM('Shareholding Pattern'!$L$57,'Shareholding Pattern'!$T$57)*100,2),""),0)</f>
        <v/>
      </c>
      <c r="U16" s="1" t="str">
        <f>+IFERROR(IF(COUNT(U14:U15),ROUND(SUM(U14:U15),0),""),"")</f>
        <v/>
      </c>
      <c r="V16" s="17" t="str">
        <f>+IFERROR(IF(COUNT(U16),ROUND(SUM(U16)/SUM(K16)*100,2),""),0)</f>
        <v/>
      </c>
      <c r="W16" s="1" t="str">
        <f>+IFERROR(IF(COUNT(W14:W15),ROUND(SUM(W14:W15),0),""),"")</f>
        <v/>
      </c>
      <c r="X16" s="17" t="str">
        <f>+IFERROR(IF(COUNT(W16),ROUND(SUM(W16)/SUM(K16)*100,2),""),0)</f>
        <v/>
      </c>
      <c r="Y16" s="1" t="str">
        <f>+IFERROR(IF(COUNT(Y14:Y15),ROUND(SUM(Y14:Y15),0),""),"")</f>
        <v/>
      </c>
    </row>
  </sheetData>
  <sheetProtection algorithmName="SHA-512" hashValue="LxIWaz2XRRgttA17aBzekRmTRnaZ8REuzn4jmd9dDR9EHT0ed8bJIlmdNL8M5g+WLlIijjCXSqBwz0a5yafN3w==" saltValue="C6EnqX+xNNmE/UUM/uBJcA==" spinCount="100000"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formula1>H13</formula1>
    </dataValidation>
    <dataValidation type="whole" operator="lessThanOrEqual" allowBlank="1" showInputMessage="1" showErrorMessage="1" sqref="U13">
      <formula1>H13</formula1>
    </dataValidation>
    <dataValidation type="whole" operator="lessThanOrEqual" allowBlank="1" showInputMessage="1" showErrorMessage="1" sqref="Y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 type="list" allowBlank="1" showInputMessage="1" showErrorMessage="1" sqref="AA13">
      <formula1>$AR$2:$AS$2</formula1>
    </dataValidation>
  </dataValidations>
  <hyperlinks>
    <hyperlink ref="G16" location="'Shareholding Pattern'!F23" display="Total"/>
    <hyperlink ref="F16" location="'Shareholding Pattern'!F23" display="Total"/>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2" tint="-9.9978637043366805E-2"/>
  </sheetPr>
  <dimension ref="A1:XFC16"/>
  <sheetViews>
    <sheetView showGridLines="0" topLeftCell="C7" zoomScale="70" zoomScaleNormal="70" workbookViewId="0">
      <selection activeCell="G16" sqref="G16"/>
    </sheetView>
  </sheetViews>
  <sheetFormatPr defaultColWidth="0" defaultRowHeight="15"/>
  <cols>
    <col min="1" max="2" width="2.7109375" hidden="1" customWidth="1"/>
    <col min="3" max="3" width="2.7109375" customWidth="1"/>
    <col min="4" max="4" width="9.7109375" customWidth="1"/>
    <col min="5" max="5" width="33.28515625" customWidth="1"/>
    <col min="6" max="6" width="35.7109375" hidden="1" customWidth="1"/>
    <col min="7" max="7" width="37.28515625" customWidth="1"/>
    <col min="8" max="8" width="13.7109375" customWidth="1"/>
    <col min="9" max="10" width="14.5703125" customWidth="1"/>
    <col min="11" max="11" width="14.5703125" hidden="1" customWidth="1"/>
    <col min="12" max="12" width="15.5703125" hidden="1" customWidth="1"/>
    <col min="13" max="13" width="13.5703125" customWidth="1"/>
    <col min="14" max="14" width="15.42578125" customWidth="1"/>
    <col min="15" max="15" width="16" customWidth="1"/>
    <col min="16" max="16" width="15.28515625" hidden="1" customWidth="1"/>
    <col min="17" max="17" width="14.5703125" customWidth="1"/>
    <col min="18" max="18" width="12.5703125" customWidth="1"/>
    <col min="19" max="20" width="14.5703125" hidden="1" customWidth="1"/>
    <col min="21" max="21" width="18" customWidth="1"/>
    <col min="22" max="22" width="15.42578125" customWidth="1"/>
    <col min="23" max="23" width="12.5703125" hidden="1" customWidth="1"/>
    <col min="24" max="24" width="8.5703125" hidden="1" customWidth="1"/>
    <col min="25" max="25" width="12.5703125" customWidth="1"/>
    <col min="26" max="26" width="8.42578125" customWidth="1"/>
    <col min="27" max="27" width="15.85546875" customWidth="1"/>
    <col min="28" max="28" width="16.5703125" customWidth="1"/>
    <col min="29" max="29" width="17.140625" style="290" customWidth="1"/>
    <col min="30" max="30" width="3.85546875" style="290" customWidth="1"/>
    <col min="31" max="16383" width="4" hidden="1"/>
    <col min="16384" max="16384" width="3.7109375" hidden="1"/>
  </cols>
  <sheetData>
    <row r="1" spans="4:53" hidden="1">
      <c r="I1">
        <v>0</v>
      </c>
      <c r="AC1"/>
      <c r="AD1"/>
    </row>
    <row r="2" spans="4:53" hidden="1">
      <c r="E2" t="s">
        <v>348</v>
      </c>
      <c r="F2" t="s">
        <v>435</v>
      </c>
      <c r="G2" t="s">
        <v>249</v>
      </c>
      <c r="H2" t="s">
        <v>420</v>
      </c>
      <c r="I2" t="s">
        <v>144</v>
      </c>
      <c r="J2" t="s">
        <v>165</v>
      </c>
      <c r="K2" t="s">
        <v>166</v>
      </c>
      <c r="L2" t="s">
        <v>167</v>
      </c>
      <c r="M2" t="s">
        <v>168</v>
      </c>
      <c r="N2" t="s">
        <v>169</v>
      </c>
      <c r="O2" t="s">
        <v>170</v>
      </c>
      <c r="P2" t="s">
        <v>171</v>
      </c>
      <c r="Q2" t="s">
        <v>172</v>
      </c>
      <c r="R2" t="s">
        <v>173</v>
      </c>
      <c r="S2" t="s">
        <v>174</v>
      </c>
      <c r="T2" t="s">
        <v>175</v>
      </c>
      <c r="U2" t="s">
        <v>176</v>
      </c>
      <c r="V2" t="s">
        <v>177</v>
      </c>
      <c r="W2" t="s">
        <v>178</v>
      </c>
      <c r="X2" t="s">
        <v>179</v>
      </c>
      <c r="Y2" t="s">
        <v>180</v>
      </c>
      <c r="Z2" t="s">
        <v>181</v>
      </c>
      <c r="AA2" t="s">
        <v>182</v>
      </c>
      <c r="AB2" t="s">
        <v>499</v>
      </c>
      <c r="AC2" t="s">
        <v>517</v>
      </c>
      <c r="AD2"/>
      <c r="AR2" t="s">
        <v>519</v>
      </c>
      <c r="AS2" t="s">
        <v>520</v>
      </c>
    </row>
    <row r="3" spans="4:53" hidden="1">
      <c r="AC3"/>
      <c r="AD3"/>
      <c r="AR3" t="s">
        <v>498</v>
      </c>
      <c r="AS3" t="s">
        <v>525</v>
      </c>
      <c r="AT3" t="s">
        <v>526</v>
      </c>
      <c r="AU3" t="s">
        <v>628</v>
      </c>
      <c r="AV3" t="s">
        <v>401</v>
      </c>
      <c r="AW3" t="s">
        <v>527</v>
      </c>
      <c r="AX3" t="s">
        <v>400</v>
      </c>
      <c r="AY3" t="s">
        <v>395</v>
      </c>
      <c r="AZ3" t="s">
        <v>528</v>
      </c>
      <c r="BA3" t="s">
        <v>524</v>
      </c>
    </row>
    <row r="4" spans="4:53" hidden="1">
      <c r="AC4"/>
      <c r="AD4"/>
    </row>
    <row r="5" spans="4:53" hidden="1">
      <c r="AC5"/>
      <c r="AD5"/>
    </row>
    <row r="6" spans="4:53" hidden="1">
      <c r="AC6"/>
      <c r="AD6"/>
    </row>
    <row r="7" spans="4:53" ht="18" customHeight="1">
      <c r="AC7"/>
      <c r="AD7"/>
      <c r="AR7" s="63"/>
    </row>
    <row r="8" spans="4:53" ht="15" customHeight="1">
      <c r="AC8"/>
      <c r="AD8"/>
      <c r="AR8" s="63"/>
    </row>
    <row r="9" spans="4:53" ht="29.25" customHeight="1">
      <c r="D9" s="542" t="s">
        <v>137</v>
      </c>
      <c r="E9" s="525" t="s">
        <v>34</v>
      </c>
      <c r="F9" s="525"/>
      <c r="G9" s="542" t="s">
        <v>136</v>
      </c>
      <c r="H9" s="525" t="s">
        <v>1</v>
      </c>
      <c r="I9" s="477" t="s">
        <v>426</v>
      </c>
      <c r="J9" s="525" t="s">
        <v>3</v>
      </c>
      <c r="K9" s="525" t="s">
        <v>4</v>
      </c>
      <c r="L9" s="525" t="s">
        <v>5</v>
      </c>
      <c r="M9" s="525" t="s">
        <v>6</v>
      </c>
      <c r="N9" s="525" t="s">
        <v>7</v>
      </c>
      <c r="O9" s="525" t="s">
        <v>8</v>
      </c>
      <c r="P9" s="525"/>
      <c r="Q9" s="525"/>
      <c r="R9" s="525"/>
      <c r="S9" s="525" t="s">
        <v>9</v>
      </c>
      <c r="T9" s="542" t="s">
        <v>505</v>
      </c>
      <c r="U9" s="542" t="s">
        <v>134</v>
      </c>
      <c r="V9" s="525" t="s">
        <v>107</v>
      </c>
      <c r="W9" s="525" t="s">
        <v>12</v>
      </c>
      <c r="X9" s="525"/>
      <c r="Y9" s="525" t="s">
        <v>13</v>
      </c>
      <c r="Z9" s="525"/>
      <c r="AA9" s="525" t="s">
        <v>14</v>
      </c>
      <c r="AB9" s="477" t="s">
        <v>499</v>
      </c>
      <c r="AC9" s="542" t="s">
        <v>517</v>
      </c>
      <c r="AD9"/>
      <c r="AS9" s="63"/>
      <c r="AV9" t="s">
        <v>34</v>
      </c>
    </row>
    <row r="10" spans="4:53" ht="31.5" customHeight="1">
      <c r="D10" s="540"/>
      <c r="E10" s="525"/>
      <c r="F10" s="525"/>
      <c r="G10" s="540"/>
      <c r="H10" s="525"/>
      <c r="I10" s="525"/>
      <c r="J10" s="525"/>
      <c r="K10" s="525"/>
      <c r="L10" s="525"/>
      <c r="M10" s="525"/>
      <c r="N10" s="525"/>
      <c r="O10" s="525" t="s">
        <v>15</v>
      </c>
      <c r="P10" s="525"/>
      <c r="Q10" s="525"/>
      <c r="R10" s="525" t="s">
        <v>16</v>
      </c>
      <c r="S10" s="525"/>
      <c r="T10" s="540"/>
      <c r="U10" s="540"/>
      <c r="V10" s="525"/>
      <c r="W10" s="525"/>
      <c r="X10" s="525"/>
      <c r="Y10" s="525"/>
      <c r="Z10" s="525"/>
      <c r="AA10" s="525"/>
      <c r="AB10" s="525"/>
      <c r="AC10" s="540"/>
      <c r="AD10"/>
      <c r="AS10" s="63"/>
      <c r="AV10" t="s">
        <v>437</v>
      </c>
    </row>
    <row r="11" spans="4:53" ht="78.75" customHeight="1">
      <c r="D11" s="541"/>
      <c r="E11" s="525"/>
      <c r="F11" s="525"/>
      <c r="G11" s="541"/>
      <c r="H11" s="525"/>
      <c r="I11" s="525"/>
      <c r="J11" s="525"/>
      <c r="K11" s="525"/>
      <c r="L11" s="525"/>
      <c r="M11" s="525"/>
      <c r="N11" s="525"/>
      <c r="O11" s="40" t="s">
        <v>17</v>
      </c>
      <c r="P11" s="40" t="s">
        <v>18</v>
      </c>
      <c r="Q11" s="40" t="s">
        <v>19</v>
      </c>
      <c r="R11" s="525"/>
      <c r="S11" s="525"/>
      <c r="T11" s="541"/>
      <c r="U11" s="541"/>
      <c r="V11" s="525"/>
      <c r="W11" s="40" t="s">
        <v>20</v>
      </c>
      <c r="X11" s="40" t="s">
        <v>21</v>
      </c>
      <c r="Y11" s="40" t="s">
        <v>20</v>
      </c>
      <c r="Z11" s="40" t="s">
        <v>21</v>
      </c>
      <c r="AA11" s="525"/>
      <c r="AB11" s="525"/>
      <c r="AC11" s="541"/>
      <c r="AD11"/>
      <c r="AS11" s="63"/>
    </row>
    <row r="12" spans="4:53" ht="30" customHeight="1">
      <c r="D12" s="9" t="s">
        <v>85</v>
      </c>
      <c r="E12" s="81" t="s">
        <v>33</v>
      </c>
      <c r="F12" s="82"/>
      <c r="G12" s="30"/>
      <c r="H12" s="30"/>
      <c r="I12" s="30"/>
      <c r="J12" s="30"/>
      <c r="K12" s="30"/>
      <c r="L12" s="30"/>
      <c r="M12" s="30"/>
      <c r="N12" s="30"/>
      <c r="O12" s="30"/>
      <c r="P12" s="30"/>
      <c r="Q12" s="30"/>
      <c r="R12" s="30"/>
      <c r="S12" s="30"/>
      <c r="T12" s="30"/>
      <c r="U12" s="30"/>
      <c r="V12" s="30"/>
      <c r="W12" s="30"/>
      <c r="X12" s="30"/>
      <c r="Y12" s="30"/>
      <c r="Z12" s="30"/>
      <c r="AA12" s="30"/>
      <c r="AB12" s="30"/>
      <c r="AC12" s="31"/>
      <c r="AD12"/>
      <c r="AR12" s="63"/>
    </row>
    <row r="13" spans="4:53" s="11" customFormat="1" ht="20.100000000000001" hidden="1" customHeight="1">
      <c r="D13" s="194"/>
      <c r="E13" s="77"/>
      <c r="F13" s="77"/>
      <c r="G13" s="77"/>
      <c r="H13" s="10"/>
      <c r="I13" s="16"/>
      <c r="J13" s="16"/>
      <c r="K13" s="47"/>
      <c r="L13" s="47"/>
      <c r="M13" s="237" t="str">
        <f>+IFERROR(IF(COUNT(J13:L13),ROUND(SUM(J13:L13),0),""),"")</f>
        <v/>
      </c>
      <c r="N13" s="235" t="str">
        <f>+IFERROR(IF(COUNT(M13),ROUND(M13/'Shareholding Pattern'!$L$57*100,2),""),0)</f>
        <v/>
      </c>
      <c r="O13" s="276" t="str">
        <f>IF(J13="","",J13)</f>
        <v/>
      </c>
      <c r="P13" s="206"/>
      <c r="Q13" s="51" t="str">
        <f>+IFERROR(IF(COUNT(O13:P13),ROUND(SUM(O13,P13),0),""),"")</f>
        <v/>
      </c>
      <c r="R13" s="17" t="str">
        <f>+IFERROR(IF(COUNT(Q13),ROUND(Q13/('Shareholding Pattern'!$P$58)*100,2),""),0)</f>
        <v/>
      </c>
      <c r="S13" s="47"/>
      <c r="T13" s="47"/>
      <c r="U13" s="48" t="str">
        <f>+IFERROR(IF(COUNT(S13:T13),ROUND(SUM(S13:T13),0),""),"")</f>
        <v/>
      </c>
      <c r="V13" s="17" t="str">
        <f>+IFERROR(IF(COUNT(M13,U13),ROUND(SUM(U13,M13)/SUM('Shareholding Pattern'!$L$57,'Shareholding Pattern'!$T$57)*100,2),""),0)</f>
        <v/>
      </c>
      <c r="W13" s="47"/>
      <c r="X13" s="17" t="str">
        <f>+IFERROR(IF(W13="","",(IF(COUNT(W13,M13),ROUND(SUM(W13)/SUM(M13)*100,2),""))),0)</f>
        <v/>
      </c>
      <c r="Y13" s="47"/>
      <c r="Z13" s="17" t="str">
        <f>+IFERROR(IF(Y13="","",(IF(COUNT(Y13,M13),ROUND(SUM(Y13)/SUM(M13)*100,2),""))),0)</f>
        <v/>
      </c>
      <c r="AA13" s="16"/>
      <c r="AB13" s="281"/>
      <c r="AC13" s="332"/>
      <c r="AD13" s="289"/>
      <c r="AF13" s="374">
        <f>IF(SUM(I13:AA13),1,0)</f>
        <v>0</v>
      </c>
      <c r="AG13" s="374" t="str">
        <f>IF(COUNT(H15:$Y$14998)=0,"",SUM(AF1:AF65531))</f>
        <v/>
      </c>
      <c r="AR13" s="63"/>
    </row>
    <row r="14" spans="4:53" ht="27" customHeight="1">
      <c r="D14" s="95"/>
      <c r="E14" s="96"/>
      <c r="F14" s="96"/>
      <c r="G14" s="96"/>
      <c r="H14" s="96"/>
      <c r="I14" s="96"/>
      <c r="J14" s="96"/>
      <c r="K14" s="96"/>
      <c r="L14" s="96"/>
      <c r="M14" s="96"/>
      <c r="N14" s="96"/>
      <c r="O14" s="96"/>
      <c r="P14" s="96"/>
      <c r="Q14" s="96"/>
      <c r="R14" s="96"/>
      <c r="S14" s="96"/>
      <c r="T14" s="96"/>
      <c r="U14" s="96"/>
      <c r="V14" s="96"/>
      <c r="W14" s="96"/>
      <c r="X14" s="96"/>
      <c r="Y14" s="96"/>
      <c r="AA14" s="55"/>
      <c r="AB14" s="55"/>
      <c r="AC14" s="97"/>
      <c r="AR14" s="63"/>
    </row>
    <row r="15" spans="4:53" hidden="1">
      <c r="D15" s="45"/>
      <c r="Z15" s="55"/>
      <c r="AA15" s="55"/>
    </row>
    <row r="16" spans="4:53" ht="20.100000000000001" customHeight="1">
      <c r="D16" s="59"/>
      <c r="E16" s="36"/>
      <c r="F16" s="36"/>
      <c r="G16" s="213" t="s">
        <v>450</v>
      </c>
      <c r="H16" s="213" t="s">
        <v>19</v>
      </c>
      <c r="I16" s="64" t="str">
        <f>+IFERROR(IF(COUNT(I14:I15),ROUND(SUM(I14:I15),0),""),"")</f>
        <v/>
      </c>
      <c r="J16" s="64" t="str">
        <f>+IFERROR(IF(COUNT(J14:J15),ROUND(SUM(J14:J15),0),""),"")</f>
        <v/>
      </c>
      <c r="K16" s="64" t="str">
        <f>+IFERROR(IF(COUNT(K14:K15),ROUND(SUM(K14:K15),0),""),"")</f>
        <v/>
      </c>
      <c r="L16" s="64" t="str">
        <f>+IFERROR(IF(COUNT(L14:L15),ROUND(SUM(L14:L15),0),""),"")</f>
        <v/>
      </c>
      <c r="M16" s="64" t="str">
        <f>+IFERROR(IF(COUNT(M14:M15),ROUND(SUM(M14:M15),0),""),"")</f>
        <v/>
      </c>
      <c r="N16" s="235" t="str">
        <f>+IFERROR(IF(COUNT(M16),ROUND(M16/'Shareholding Pattern'!$L$57*100,2),""),0)</f>
        <v/>
      </c>
      <c r="O16" s="188" t="str">
        <f>+IFERROR(IF(COUNT(O14:O15),ROUND(SUM(O14:O15),0),""),"")</f>
        <v/>
      </c>
      <c r="P16" s="188" t="str">
        <f>+IFERROR(IF(COUNT(P14:P15),ROUND(SUM(P14:P15),0),""),"")</f>
        <v/>
      </c>
      <c r="Q16" s="188" t="str">
        <f>+IFERROR(IF(COUNT(Q14:Q15),ROUND(SUM(Q14:Q15),0),""),"")</f>
        <v/>
      </c>
      <c r="R16" s="235" t="str">
        <f>+IFERROR(IF(COUNT(Q16),ROUND(Q16/('Shareholding Pattern'!$P$58)*100,2),""),0)</f>
        <v/>
      </c>
      <c r="S16" s="64" t="str">
        <f>+IFERROR(IF(COUNT(S14:S15),ROUND(SUM(S14:S15),0),""),"")</f>
        <v/>
      </c>
      <c r="T16" s="64" t="str">
        <f>+IFERROR(IF(COUNT(T14:T15),ROUND(SUM(T14:T15),0),""),"")</f>
        <v/>
      </c>
      <c r="U16" s="64" t="str">
        <f>+IFERROR(IF(COUNT(U14:U15),ROUND(SUM(U14:U15),0),""),"")</f>
        <v/>
      </c>
      <c r="V16" s="235" t="str">
        <f>+IFERROR(IF(COUNT(M16,U16),ROUND(SUM(U16,M16)/SUM('Shareholding Pattern'!$L$57,'Shareholding Pattern'!$T$57)*100,2),""),0)</f>
        <v/>
      </c>
      <c r="W16" s="64" t="str">
        <f>+IFERROR(IF(COUNT(W14:W15),ROUND(SUM(W14:W15),0),""),"")</f>
        <v/>
      </c>
      <c r="X16" s="235" t="str">
        <f>+IFERROR(IF(COUNT(W16,J16),ROUND(SUM(W16)/SUM(M16)*100,2),""),0)</f>
        <v/>
      </c>
      <c r="Y16" s="64" t="str">
        <f>+IFERROR(IF(COUNT(Y14:Y15),ROUND(SUM(Y14:Y15),0),""),"")</f>
        <v/>
      </c>
      <c r="Z16" s="235" t="str">
        <f>+IFERROR(IF(COUNT(Y16,J16),ROUND(SUM(Y16)/SUM(M16)*100,2),""),0)</f>
        <v/>
      </c>
      <c r="AA16" s="64" t="str">
        <f>+IFERROR(IF(COUNT(AA14:AA15),ROUND(SUM(AA14:AA15),0),""),"")</f>
        <v/>
      </c>
    </row>
  </sheetData>
  <sheetProtection algorithmName="SHA-512" hashValue="v7EH6yG4AAr2OumHuZHwcm9Wmw03cw392DlkdJvF8bNI8NTsgTVBVEO2KImU2zVKlq8CvBPm3szvdhTgXZL45Q==" saltValue="YgIVY3zQrA+VHllNKzz7/g==" spinCount="100000" sheet="1" objects="1" scenarios="1"/>
  <mergeCells count="23">
    <mergeCell ref="AC9:AC11"/>
    <mergeCell ref="V9:V11"/>
    <mergeCell ref="T9:T11"/>
    <mergeCell ref="U9:U11"/>
    <mergeCell ref="O10:Q10"/>
    <mergeCell ref="S9:S11"/>
    <mergeCell ref="R10:R11"/>
    <mergeCell ref="AB9:AB11"/>
    <mergeCell ref="W9:X10"/>
    <mergeCell ref="Y9:Z10"/>
    <mergeCell ref="AA9:AA11"/>
    <mergeCell ref="O9:R9"/>
    <mergeCell ref="D9:D11"/>
    <mergeCell ref="E9:E11"/>
    <mergeCell ref="F9:F11"/>
    <mergeCell ref="H9:H11"/>
    <mergeCell ref="I9:I11"/>
    <mergeCell ref="G9:G11"/>
    <mergeCell ref="J9:J11"/>
    <mergeCell ref="K9:K11"/>
    <mergeCell ref="L9:L11"/>
    <mergeCell ref="M9:M11"/>
    <mergeCell ref="N9:N11"/>
  </mergeCells>
  <dataValidations disablePrompts="1" count="8">
    <dataValidation type="whole" operator="lessThanOrEqual" allowBlank="1" showInputMessage="1" showErrorMessage="1" sqref="AA13">
      <formula1>M13</formula1>
    </dataValidation>
    <dataValidation type="whole" operator="lessThanOrEqual" allowBlank="1" showInputMessage="1" showErrorMessage="1" sqref="W13">
      <formula1>J13</formula1>
    </dataValidation>
    <dataValidation type="whole" operator="lessThanOrEqual" allowBlank="1" showInputMessage="1" showErrorMessage="1" sqref="Y13">
      <formula1>J13</formula1>
    </dataValidation>
    <dataValidation type="list" allowBlank="1" showInputMessage="1" showErrorMessage="1" sqref="E13">
      <formula1>$AR$3:$BA$3</formula1>
    </dataValidation>
    <dataValidation type="whole" operator="greaterThanOrEqual" allowBlank="1" showInputMessage="1" showErrorMessage="1" sqref="O13:P13 S13:T13 I13:L13">
      <formula1>0</formula1>
    </dataValidation>
    <dataValidation type="textLength" operator="equal" allowBlank="1" showInputMessage="1" showErrorMessage="1" prompt="[A-Z][A-Z][A-Z][A-Z][A-Z][0-9][0-9][0-9][0-9][A-Z]_x000a__x000a_In absence of PAN write : ZZZZZ9999Z" sqref="H13">
      <formula1>10</formula1>
    </dataValidation>
    <dataValidation type="list" allowBlank="1" showInputMessage="1" showErrorMessage="1" sqref="F13">
      <formula1>$AV$9:$AV$10</formula1>
    </dataValidation>
    <dataValidation type="list" allowBlank="1" showInputMessage="1" showErrorMessage="1" sqref="AC13">
      <formula1>$AR$2:$AS$2</formula1>
    </dataValidation>
  </dataValidations>
  <hyperlinks>
    <hyperlink ref="H16" location="'Shareholding Pattern'!F24" display="Total"/>
    <hyperlink ref="G16" location="'Shareholding Pattern'!F24" display="Total"/>
  </hyperlinks>
  <pageMargins left="0.7" right="0.7" top="0.75" bottom="0.75" header="0.3" footer="0.3"/>
  <pageSetup orientation="portrait" horizontalDpi="200" verticalDpi="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B685DB"/>
  </sheetPr>
  <dimension ref="A1:XFC16"/>
  <sheetViews>
    <sheetView showGridLines="0" topLeftCell="A6" zoomScale="85" zoomScaleNormal="85" workbookViewId="0">
      <selection activeCell="E17" sqref="E17:AC17"/>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6.5703125" customWidth="1"/>
    <col min="14" max="14" width="16.42578125" hidden="1" customWidth="1"/>
    <col min="15" max="15" width="19.42578125" customWidth="1"/>
    <col min="16" max="16" width="12.85546875" customWidth="1"/>
    <col min="17" max="19" width="14.5703125" hidden="1" customWidth="1"/>
    <col min="20" max="20" width="19.140625" customWidth="1"/>
    <col min="21" max="21" width="15.42578125" hidden="1" customWidth="1"/>
    <col min="22" max="22" width="8.42578125" hidden="1" customWidth="1"/>
    <col min="23" max="23" width="15.42578125" customWidth="1"/>
    <col min="24" max="24" width="18.7109375" customWidth="1"/>
    <col min="25" max="25" width="4" customWidth="1"/>
    <col min="26" max="26" width="3.5703125" customWidth="1"/>
    <col min="27" max="16383" width="13" hidden="1"/>
    <col min="16384" max="16384" width="3.7109375" hidden="1"/>
  </cols>
  <sheetData>
    <row r="1" spans="5:44" hidden="1">
      <c r="I1">
        <v>0</v>
      </c>
    </row>
    <row r="2" spans="5:44"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44" hidden="1"/>
    <row r="4" spans="5:44" hidden="1"/>
    <row r="5" spans="5:44" hidden="1"/>
    <row r="7" spans="5:44" ht="15" customHeight="1">
      <c r="AR7" t="s">
        <v>403</v>
      </c>
    </row>
    <row r="8" spans="5:44" ht="15" customHeight="1">
      <c r="AR8" t="s">
        <v>393</v>
      </c>
    </row>
    <row r="9" spans="5:44" ht="29.25" customHeight="1">
      <c r="E9" s="542" t="s">
        <v>137</v>
      </c>
      <c r="F9" s="525" t="s">
        <v>136</v>
      </c>
      <c r="G9" s="525" t="s">
        <v>1</v>
      </c>
      <c r="H9" s="525" t="s">
        <v>3</v>
      </c>
      <c r="I9" s="525" t="s">
        <v>4</v>
      </c>
      <c r="J9" s="525" t="s">
        <v>5</v>
      </c>
      <c r="K9" s="525" t="s">
        <v>6</v>
      </c>
      <c r="L9" s="525" t="s">
        <v>7</v>
      </c>
      <c r="M9" s="525" t="s">
        <v>8</v>
      </c>
      <c r="N9" s="525"/>
      <c r="O9" s="525"/>
      <c r="P9" s="525"/>
      <c r="Q9" s="525" t="s">
        <v>9</v>
      </c>
      <c r="R9" s="542" t="s">
        <v>505</v>
      </c>
      <c r="S9" s="542" t="s">
        <v>134</v>
      </c>
      <c r="T9" s="525" t="s">
        <v>107</v>
      </c>
      <c r="U9" s="525" t="s">
        <v>12</v>
      </c>
      <c r="V9" s="525"/>
      <c r="W9" s="525" t="s">
        <v>14</v>
      </c>
      <c r="X9" s="477" t="s">
        <v>499</v>
      </c>
      <c r="AR9" t="s">
        <v>404</v>
      </c>
    </row>
    <row r="10" spans="5:44" ht="31.5" customHeight="1">
      <c r="E10" s="540"/>
      <c r="F10" s="525"/>
      <c r="G10" s="525"/>
      <c r="H10" s="525"/>
      <c r="I10" s="525"/>
      <c r="J10" s="525"/>
      <c r="K10" s="525"/>
      <c r="L10" s="525"/>
      <c r="M10" s="525" t="s">
        <v>15</v>
      </c>
      <c r="N10" s="525"/>
      <c r="O10" s="525"/>
      <c r="P10" s="525" t="s">
        <v>16</v>
      </c>
      <c r="Q10" s="525"/>
      <c r="R10" s="540"/>
      <c r="S10" s="540"/>
      <c r="T10" s="525"/>
      <c r="U10" s="525"/>
      <c r="V10" s="525"/>
      <c r="W10" s="525"/>
      <c r="X10" s="525"/>
      <c r="AR10" t="s">
        <v>394</v>
      </c>
    </row>
    <row r="11" spans="5:44" ht="78.75" customHeight="1">
      <c r="E11" s="541"/>
      <c r="F11" s="525"/>
      <c r="G11" s="525"/>
      <c r="H11" s="525"/>
      <c r="I11" s="525"/>
      <c r="J11" s="525"/>
      <c r="K11" s="525"/>
      <c r="L11" s="525"/>
      <c r="M11" s="40" t="s">
        <v>17</v>
      </c>
      <c r="N11" s="40" t="s">
        <v>18</v>
      </c>
      <c r="O11" s="40" t="s">
        <v>19</v>
      </c>
      <c r="P11" s="525"/>
      <c r="Q11" s="525"/>
      <c r="R11" s="541"/>
      <c r="S11" s="541"/>
      <c r="T11" s="525"/>
      <c r="U11" s="40" t="s">
        <v>20</v>
      </c>
      <c r="V11" s="40" t="s">
        <v>21</v>
      </c>
      <c r="W11" s="525"/>
      <c r="X11" s="525"/>
      <c r="AR11" t="s">
        <v>405</v>
      </c>
    </row>
    <row r="12" spans="5:44" ht="20.100000000000001" customHeight="1">
      <c r="E12" s="9" t="s">
        <v>86</v>
      </c>
      <c r="F12" s="52" t="s">
        <v>46</v>
      </c>
      <c r="G12" s="49"/>
      <c r="H12" s="49"/>
      <c r="I12" s="49"/>
      <c r="J12" s="49"/>
      <c r="K12" s="49"/>
      <c r="L12" s="49"/>
      <c r="M12" s="49"/>
      <c r="N12" s="49"/>
      <c r="O12" s="49"/>
      <c r="P12" s="49"/>
      <c r="Q12" s="49"/>
      <c r="R12" s="49"/>
      <c r="S12" s="49"/>
      <c r="T12" s="49"/>
      <c r="U12" s="49"/>
      <c r="V12" s="49"/>
      <c r="W12" s="49"/>
      <c r="X12" s="50"/>
      <c r="AR12" t="s">
        <v>406</v>
      </c>
    </row>
    <row r="13" spans="5:44" s="11" customFormat="1" ht="20.100000000000001" hidden="1" customHeight="1">
      <c r="E13" s="194"/>
      <c r="F13" s="75"/>
      <c r="G13" s="10"/>
      <c r="H13" s="16"/>
      <c r="I13" s="47"/>
      <c r="J13" s="47"/>
      <c r="K13" s="46" t="str">
        <f>+IFERROR(IF(COUNT(H13:J13),ROUND(SUM(H13:J13),0),""),"")</f>
        <v/>
      </c>
      <c r="L13" s="17" t="str">
        <f>+IFERROR(IF(COUNT(K13),ROUND(K13/'Shareholding Pattern'!$L$57*100,2),""),"")</f>
        <v/>
      </c>
      <c r="M13" s="276" t="str">
        <f>IF(H13="","",H13)</f>
        <v/>
      </c>
      <c r="N13" s="206"/>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3"/>
      <c r="Y13"/>
      <c r="AC13" s="11">
        <f>IF(SUM(H13:W13)&gt;0,1,0)</f>
        <v>0</v>
      </c>
      <c r="AD13" s="11">
        <f>SUM(AC15:AC65535)</f>
        <v>0</v>
      </c>
      <c r="AR13" s="11" t="s">
        <v>397</v>
      </c>
    </row>
    <row r="14" spans="5:44" ht="24.95" customHeight="1">
      <c r="E14" s="42"/>
      <c r="F14" s="43"/>
      <c r="G14" s="264" t="s">
        <v>494</v>
      </c>
      <c r="H14" s="43"/>
      <c r="I14" s="43"/>
      <c r="J14" s="43"/>
      <c r="K14" s="43"/>
      <c r="L14" s="43"/>
      <c r="M14" s="43"/>
      <c r="N14" s="43"/>
      <c r="O14" s="43"/>
      <c r="P14" s="43"/>
      <c r="Q14" s="43"/>
      <c r="R14" s="43"/>
      <c r="S14" s="43"/>
      <c r="T14" s="43"/>
      <c r="U14" s="43"/>
      <c r="V14" s="43"/>
      <c r="W14" s="43"/>
      <c r="X14" s="44"/>
      <c r="AR14" t="s">
        <v>402</v>
      </c>
    </row>
    <row r="15" spans="5:44" ht="24.95" hidden="1" customHeight="1">
      <c r="E15" s="2"/>
      <c r="F15" s="3"/>
      <c r="G15" s="3"/>
      <c r="H15" s="3"/>
      <c r="I15" s="3"/>
      <c r="J15" s="3"/>
      <c r="K15" s="3"/>
      <c r="L15" s="3"/>
      <c r="M15" s="3"/>
      <c r="N15" s="3"/>
      <c r="O15" s="3"/>
      <c r="P15" s="3"/>
      <c r="Q15" s="3"/>
      <c r="R15" s="3"/>
      <c r="S15" s="3"/>
      <c r="T15" s="3"/>
      <c r="U15" s="3"/>
      <c r="V15" s="3"/>
      <c r="W15" s="197"/>
    </row>
    <row r="16" spans="5:44" ht="20.100000000000001" customHeight="1">
      <c r="E16" s="37"/>
      <c r="F16" s="83" t="s">
        <v>450</v>
      </c>
      <c r="G16" s="7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f>
        <v/>
      </c>
      <c r="M16" s="35" t="str">
        <f>+IFERROR(IF(COUNT(M14:M15),ROUND(SUM(M14:M15),0),""),"")</f>
        <v/>
      </c>
      <c r="N16" s="35" t="str">
        <f>+IFERROR(IF(COUNT(N14:N15),ROUND(SUM(N14:N15),0),""),"")</f>
        <v/>
      </c>
      <c r="O16" s="35" t="str">
        <f>+IFERROR(IF(COUNT(O14:O15),ROUND(SUM(O14:O15),0),""),"")</f>
        <v/>
      </c>
      <c r="P16" s="17" t="str">
        <f>+IFERROR(IF(COUNT(O16),ROUND(O16/('Shareholding Pattern'!$P$58)*100,2),""),"")</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f>
        <v/>
      </c>
      <c r="U16" s="53" t="str">
        <f>+IFERROR(IF(COUNT(U14:U15),ROUND(SUM(U14:U15),0),""),"")</f>
        <v/>
      </c>
      <c r="V16" s="17" t="str">
        <f>+IFERROR(IF(COUNT(U16),ROUND(SUM(U16)/SUM(K16)*100,2),""),0)</f>
        <v/>
      </c>
      <c r="W16" s="53" t="str">
        <f>+IFERROR(IF(COUNT(W14:W15),ROUND(SUM(W14:W15),0),""),"")</f>
        <v/>
      </c>
    </row>
  </sheetData>
  <sheetProtection sheet="1" objects="1" scenarios="1"/>
  <mergeCells count="18">
    <mergeCell ref="X9:X11"/>
    <mergeCell ref="W9:W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E9:E11"/>
    <mergeCell ref="U9:V10"/>
  </mergeCells>
  <dataValidations count="4">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s>
  <hyperlinks>
    <hyperlink ref="G16" location="'Shareholding Pattern'!F30" display="Total"/>
    <hyperlink ref="F16" location="'Shareholding Pattern'!F30" display="Total"/>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42578125" customWidth="1"/>
    <col min="14" max="14" width="16" hidden="1" customWidth="1"/>
    <col min="15" max="15" width="16.42578125" customWidth="1"/>
    <col min="16" max="16" width="14.28515625" customWidth="1"/>
    <col min="17" max="19" width="14.5703125" hidden="1" customWidth="1"/>
    <col min="20" max="20" width="19.140625" customWidth="1"/>
    <col min="21" max="21" width="15.42578125" hidden="1" customWidth="1"/>
    <col min="22" max="22" width="8.7109375" hidden="1" customWidth="1"/>
    <col min="23" max="23" width="15.42578125" customWidth="1"/>
    <col min="24" max="24" width="18.7109375" customWidth="1"/>
    <col min="25" max="25" width="3" customWidth="1"/>
    <col min="26" max="26" width="2.7109375" customWidth="1"/>
    <col min="27" max="16383" width="22.42578125" hidden="1"/>
    <col min="16384" max="16384" width="2.85546875" hidden="1"/>
  </cols>
  <sheetData>
    <row r="1" spans="5:44" hidden="1">
      <c r="I1">
        <v>0</v>
      </c>
    </row>
    <row r="2" spans="5:44"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44" hidden="1"/>
    <row r="4" spans="5:44" hidden="1"/>
    <row r="5" spans="5:44" hidden="1"/>
    <row r="6" spans="5:44" hidden="1"/>
    <row r="7" spans="5:44" ht="15" customHeight="1">
      <c r="AR7" t="s">
        <v>403</v>
      </c>
    </row>
    <row r="8" spans="5:44" ht="15" customHeight="1">
      <c r="AR8" t="s">
        <v>393</v>
      </c>
    </row>
    <row r="9" spans="5:44" ht="29.25" customHeight="1">
      <c r="E9" s="542" t="s">
        <v>137</v>
      </c>
      <c r="F9" s="525" t="s">
        <v>136</v>
      </c>
      <c r="G9" s="525" t="s">
        <v>1</v>
      </c>
      <c r="H9" s="525" t="s">
        <v>3</v>
      </c>
      <c r="I9" s="525" t="s">
        <v>4</v>
      </c>
      <c r="J9" s="525" t="s">
        <v>5</v>
      </c>
      <c r="K9" s="525" t="s">
        <v>6</v>
      </c>
      <c r="L9" s="525" t="s">
        <v>7</v>
      </c>
      <c r="M9" s="525" t="s">
        <v>8</v>
      </c>
      <c r="N9" s="525"/>
      <c r="O9" s="525"/>
      <c r="P9" s="525"/>
      <c r="Q9" s="525" t="s">
        <v>9</v>
      </c>
      <c r="R9" s="542" t="s">
        <v>505</v>
      </c>
      <c r="S9" s="542" t="s">
        <v>134</v>
      </c>
      <c r="T9" s="525" t="s">
        <v>107</v>
      </c>
      <c r="U9" s="525" t="s">
        <v>12</v>
      </c>
      <c r="V9" s="525"/>
      <c r="W9" s="525" t="s">
        <v>14</v>
      </c>
      <c r="X9" s="477" t="s">
        <v>499</v>
      </c>
      <c r="AR9" t="s">
        <v>404</v>
      </c>
    </row>
    <row r="10" spans="5:44" ht="31.5" customHeight="1">
      <c r="E10" s="540"/>
      <c r="F10" s="525"/>
      <c r="G10" s="525"/>
      <c r="H10" s="525"/>
      <c r="I10" s="525"/>
      <c r="J10" s="525"/>
      <c r="K10" s="525"/>
      <c r="L10" s="525"/>
      <c r="M10" s="525" t="s">
        <v>15</v>
      </c>
      <c r="N10" s="525"/>
      <c r="O10" s="525"/>
      <c r="P10" s="525" t="s">
        <v>16</v>
      </c>
      <c r="Q10" s="525"/>
      <c r="R10" s="540"/>
      <c r="S10" s="540"/>
      <c r="T10" s="525"/>
      <c r="U10" s="525"/>
      <c r="V10" s="525"/>
      <c r="W10" s="525"/>
      <c r="X10" s="525"/>
      <c r="AR10" t="s">
        <v>394</v>
      </c>
    </row>
    <row r="11" spans="5:44" ht="78.75" customHeight="1">
      <c r="E11" s="541"/>
      <c r="F11" s="525"/>
      <c r="G11" s="525"/>
      <c r="H11" s="525"/>
      <c r="I11" s="525"/>
      <c r="J11" s="525"/>
      <c r="K11" s="525"/>
      <c r="L11" s="525"/>
      <c r="M11" s="40" t="s">
        <v>17</v>
      </c>
      <c r="N11" s="40" t="s">
        <v>18</v>
      </c>
      <c r="O11" s="40" t="s">
        <v>19</v>
      </c>
      <c r="P11" s="525"/>
      <c r="Q11" s="525"/>
      <c r="R11" s="541"/>
      <c r="S11" s="541"/>
      <c r="T11" s="525"/>
      <c r="U11" s="40" t="s">
        <v>20</v>
      </c>
      <c r="V11" s="40" t="s">
        <v>21</v>
      </c>
      <c r="W11" s="525"/>
      <c r="X11" s="525"/>
      <c r="AR11" t="s">
        <v>405</v>
      </c>
    </row>
    <row r="12" spans="5:44" ht="18" customHeight="1">
      <c r="E12" s="9" t="s">
        <v>87</v>
      </c>
      <c r="F12" s="52" t="s">
        <v>47</v>
      </c>
      <c r="G12" s="30"/>
      <c r="H12" s="30"/>
      <c r="I12" s="30"/>
      <c r="J12" s="30"/>
      <c r="K12" s="30"/>
      <c r="L12" s="30"/>
      <c r="M12" s="30"/>
      <c r="N12" s="30"/>
      <c r="O12" s="30"/>
      <c r="P12" s="30"/>
      <c r="Q12" s="30"/>
      <c r="R12" s="30"/>
      <c r="S12" s="30"/>
      <c r="T12" s="30"/>
      <c r="U12" s="30"/>
      <c r="V12" s="30"/>
      <c r="W12" s="30"/>
      <c r="X12" s="31"/>
      <c r="AR12" t="s">
        <v>406</v>
      </c>
    </row>
    <row r="13" spans="5:44" s="11" customFormat="1" ht="20.100000000000001" hidden="1" customHeight="1">
      <c r="E13" s="194"/>
      <c r="F13" s="75"/>
      <c r="G13" s="10"/>
      <c r="H13" s="16"/>
      <c r="I13" s="47"/>
      <c r="J13" s="47"/>
      <c r="K13" s="46" t="str">
        <f>+IFERROR(IF(COUNT(H13:J13),ROUND(SUM(H13:J13),0),""),"")</f>
        <v/>
      </c>
      <c r="L13" s="17" t="str">
        <f>+IFERROR(IF(COUNT(K13),ROUND(K13/'Shareholding Pattern'!$L$57*100,2),""),"")</f>
        <v/>
      </c>
      <c r="M13" s="276" t="str">
        <f>IF(H13="","",H13)</f>
        <v/>
      </c>
      <c r="N13" s="206"/>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3"/>
      <c r="AC13" s="11">
        <f>IF(SUM(H13:W13)&gt;0,1,0)</f>
        <v>0</v>
      </c>
      <c r="AD13" s="11">
        <f>SUM(AC15:AC65535)</f>
        <v>0</v>
      </c>
      <c r="AR13" s="11" t="s">
        <v>397</v>
      </c>
    </row>
    <row r="14" spans="5:44" ht="24.95" customHeight="1">
      <c r="E14" s="42"/>
      <c r="F14" s="43"/>
      <c r="G14" s="264" t="s">
        <v>497</v>
      </c>
      <c r="H14" s="43"/>
      <c r="I14" s="43"/>
      <c r="J14" s="43"/>
      <c r="K14" s="43"/>
      <c r="L14" s="43"/>
      <c r="M14" s="43"/>
      <c r="N14" s="43"/>
      <c r="O14" s="43"/>
      <c r="P14" s="43"/>
      <c r="Q14" s="43"/>
      <c r="R14" s="43"/>
      <c r="S14" s="43"/>
      <c r="T14" s="43"/>
      <c r="U14" s="43"/>
      <c r="V14" s="43"/>
      <c r="W14" s="43"/>
      <c r="X14" s="44"/>
      <c r="AR14" t="s">
        <v>402</v>
      </c>
    </row>
    <row r="15" spans="5:44" ht="0.75" hidden="1" customHeight="1">
      <c r="E15" s="2"/>
      <c r="F15" s="3"/>
      <c r="G15" s="3"/>
      <c r="H15" s="3"/>
      <c r="I15" s="3"/>
      <c r="J15" s="3"/>
      <c r="K15" s="3"/>
      <c r="L15" s="3"/>
      <c r="M15" s="3"/>
      <c r="N15" s="3"/>
      <c r="O15" s="3"/>
      <c r="P15" s="3"/>
      <c r="Q15" s="3"/>
      <c r="R15" s="3"/>
      <c r="S15" s="3"/>
      <c r="T15" s="3"/>
      <c r="U15" s="3"/>
      <c r="V15" s="3"/>
      <c r="W15" s="197"/>
      <c r="AR15" t="s">
        <v>407</v>
      </c>
    </row>
    <row r="16" spans="5:44" ht="20.100000000000001" customHeight="1">
      <c r="E16" s="37"/>
      <c r="F16" s="83" t="s">
        <v>450</v>
      </c>
      <c r="G16" s="7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f>
        <v/>
      </c>
      <c r="M16" s="35" t="str">
        <f>+IFERROR(IF(COUNT(M14:M15),ROUND(SUM(M14:M15),0),""),"")</f>
        <v/>
      </c>
      <c r="N16" s="35" t="str">
        <f>+IFERROR(IF(COUNT(N14:N15),ROUND(SUM(N14:N15),0),""),"")</f>
        <v/>
      </c>
      <c r="O16" s="35" t="str">
        <f>+IFERROR(IF(COUNT(O14:O15),ROUND(SUM(O14:O15),0),""),"")</f>
        <v/>
      </c>
      <c r="P16" s="17" t="str">
        <f>+IFERROR(IF(COUNT(O16),ROUND(O16/('Shareholding Pattern'!$P$58)*100,2),""),"")</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f>
        <v/>
      </c>
      <c r="U16" s="53" t="str">
        <f>+IFERROR(IF(COUNT(U14:U15),ROUND(SUM(U14:U15),0),""),"")</f>
        <v/>
      </c>
      <c r="V16" s="17" t="str">
        <f>+IFERROR(IF(COUNT(U16),ROUND(SUM(U16)/SUM(K16)*100,2),""),0)</f>
        <v/>
      </c>
      <c r="W16" s="53" t="str">
        <f>+IFERROR(IF(COUNT(W14:W15),ROUND(SUM(W14:W15),0),""),"")</f>
        <v/>
      </c>
      <c r="AR16" t="s">
        <v>401</v>
      </c>
    </row>
  </sheetData>
  <sheetProtection sheet="1" objects="1" scenarios="1"/>
  <mergeCells count="18">
    <mergeCell ref="X9:X11"/>
    <mergeCell ref="W9:W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E9:E11"/>
    <mergeCell ref="U9:V10"/>
  </mergeCells>
  <dataValidations count="4">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H13:J13 M13:N13">
      <formula1>0</formula1>
    </dataValidation>
  </dataValidations>
  <hyperlinks>
    <hyperlink ref="G16" location="'Shareholding Pattern'!F31" display="Total"/>
    <hyperlink ref="F16" location="'Shareholding Pattern'!F31" display="Total"/>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6" customWidth="1"/>
    <col min="14" max="14" width="17.7109375" hidden="1" customWidth="1"/>
    <col min="15" max="15" width="16.42578125" customWidth="1"/>
    <col min="16" max="16" width="9" customWidth="1"/>
    <col min="17" max="19" width="14.5703125" hidden="1" customWidth="1"/>
    <col min="20" max="20" width="19.140625" customWidth="1"/>
    <col min="21" max="21" width="15.42578125" hidden="1" customWidth="1"/>
    <col min="22" max="22" width="8.85546875" hidden="1" customWidth="1"/>
    <col min="23" max="23" width="15.42578125" customWidth="1"/>
    <col min="24" max="24" width="17.5703125" customWidth="1"/>
    <col min="25" max="25" width="3.140625" customWidth="1"/>
    <col min="26" max="26" width="2.85546875" customWidth="1"/>
    <col min="27" max="16383" width="21" hidden="1"/>
    <col min="16384" max="16384" width="3" hidden="1"/>
  </cols>
  <sheetData>
    <row r="1" spans="5:44" hidden="1">
      <c r="I1">
        <v>0</v>
      </c>
    </row>
    <row r="2" spans="5:44"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44" hidden="1"/>
    <row r="4" spans="5:44" hidden="1"/>
    <row r="5" spans="5:44" hidden="1"/>
    <row r="6" spans="5:44" hidden="1"/>
    <row r="7" spans="5:44" ht="15" customHeight="1">
      <c r="AR7" t="s">
        <v>403</v>
      </c>
    </row>
    <row r="8" spans="5:44" ht="15" customHeight="1">
      <c r="AR8" t="s">
        <v>393</v>
      </c>
    </row>
    <row r="9" spans="5:44" ht="29.25" customHeight="1">
      <c r="E9" s="542" t="s">
        <v>137</v>
      </c>
      <c r="F9" s="525" t="s">
        <v>136</v>
      </c>
      <c r="G9" s="525" t="s">
        <v>1</v>
      </c>
      <c r="H9" s="525" t="s">
        <v>3</v>
      </c>
      <c r="I9" s="525" t="s">
        <v>4</v>
      </c>
      <c r="J9" s="525" t="s">
        <v>5</v>
      </c>
      <c r="K9" s="525" t="s">
        <v>6</v>
      </c>
      <c r="L9" s="525" t="s">
        <v>7</v>
      </c>
      <c r="M9" s="525" t="s">
        <v>8</v>
      </c>
      <c r="N9" s="525"/>
      <c r="O9" s="525"/>
      <c r="P9" s="525"/>
      <c r="Q9" s="525" t="s">
        <v>9</v>
      </c>
      <c r="R9" s="542" t="s">
        <v>505</v>
      </c>
      <c r="S9" s="542" t="s">
        <v>134</v>
      </c>
      <c r="T9" s="525" t="s">
        <v>107</v>
      </c>
      <c r="U9" s="525" t="s">
        <v>12</v>
      </c>
      <c r="V9" s="525"/>
      <c r="W9" s="525" t="s">
        <v>14</v>
      </c>
      <c r="X9" s="477" t="s">
        <v>499</v>
      </c>
      <c r="AR9" t="s">
        <v>404</v>
      </c>
    </row>
    <row r="10" spans="5:44" ht="31.5" customHeight="1">
      <c r="E10" s="540"/>
      <c r="F10" s="525"/>
      <c r="G10" s="525"/>
      <c r="H10" s="525"/>
      <c r="I10" s="525"/>
      <c r="J10" s="525"/>
      <c r="K10" s="525"/>
      <c r="L10" s="525"/>
      <c r="M10" s="525" t="s">
        <v>15</v>
      </c>
      <c r="N10" s="525"/>
      <c r="O10" s="525"/>
      <c r="P10" s="525" t="s">
        <v>16</v>
      </c>
      <c r="Q10" s="525"/>
      <c r="R10" s="540"/>
      <c r="S10" s="540"/>
      <c r="T10" s="525"/>
      <c r="U10" s="525"/>
      <c r="V10" s="525"/>
      <c r="W10" s="525"/>
      <c r="X10" s="525"/>
      <c r="AR10" t="s">
        <v>394</v>
      </c>
    </row>
    <row r="11" spans="5:44" ht="78.75" customHeight="1">
      <c r="E11" s="541"/>
      <c r="F11" s="525"/>
      <c r="G11" s="525"/>
      <c r="H11" s="525"/>
      <c r="I11" s="525"/>
      <c r="J11" s="525"/>
      <c r="K11" s="525"/>
      <c r="L11" s="525"/>
      <c r="M11" s="40" t="s">
        <v>17</v>
      </c>
      <c r="N11" s="40" t="s">
        <v>18</v>
      </c>
      <c r="O11" s="40" t="s">
        <v>19</v>
      </c>
      <c r="P11" s="525"/>
      <c r="Q11" s="525"/>
      <c r="R11" s="541"/>
      <c r="S11" s="541"/>
      <c r="T11" s="525"/>
      <c r="U11" s="40" t="s">
        <v>20</v>
      </c>
      <c r="V11" s="40" t="s">
        <v>21</v>
      </c>
      <c r="W11" s="525"/>
      <c r="X11" s="525"/>
      <c r="AR11" t="s">
        <v>405</v>
      </c>
    </row>
    <row r="12" spans="5:44" ht="18.75" customHeight="1">
      <c r="E12" s="9" t="s">
        <v>88</v>
      </c>
      <c r="F12" s="52" t="s">
        <v>48</v>
      </c>
      <c r="G12" s="30"/>
      <c r="H12" s="30"/>
      <c r="I12" s="30"/>
      <c r="J12" s="30"/>
      <c r="K12" s="30"/>
      <c r="L12" s="30"/>
      <c r="M12" s="30"/>
      <c r="N12" s="30"/>
      <c r="O12" s="30"/>
      <c r="P12" s="30"/>
      <c r="Q12" s="30"/>
      <c r="R12" s="30"/>
      <c r="S12" s="30"/>
      <c r="T12" s="30"/>
      <c r="U12" s="30"/>
      <c r="V12" s="30"/>
      <c r="W12" s="30"/>
      <c r="X12" s="31"/>
      <c r="AR12" t="s">
        <v>406</v>
      </c>
    </row>
    <row r="13" spans="5:44" s="11" customFormat="1" ht="20.100000000000001" hidden="1" customHeight="1">
      <c r="E13" s="194"/>
      <c r="F13" s="75"/>
      <c r="G13" s="10"/>
      <c r="H13" s="16"/>
      <c r="I13" s="47"/>
      <c r="J13" s="47"/>
      <c r="K13" s="46" t="str">
        <f>+IFERROR(IF(COUNT(H13:J13),ROUND(SUM(H13:J13),0),""),"")</f>
        <v/>
      </c>
      <c r="L13" s="17" t="str">
        <f>+IFERROR(IF(COUNT(K13),ROUND(K13/'Shareholding Pattern'!$L$57*100,2),""),"")</f>
        <v/>
      </c>
      <c r="M13" s="276" t="str">
        <f>IF(H13="","",H13)</f>
        <v/>
      </c>
      <c r="N13" s="206"/>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3"/>
      <c r="AC13" s="11">
        <f>IF(SUM(H13:W13)&gt;0,1,0)</f>
        <v>0</v>
      </c>
      <c r="AD13" s="11">
        <f>SUM(AC15:AC65535)</f>
        <v>0</v>
      </c>
      <c r="AR13" s="11" t="s">
        <v>397</v>
      </c>
    </row>
    <row r="14" spans="5:44" ht="24.95" customHeight="1">
      <c r="E14" s="42"/>
      <c r="F14" s="43"/>
      <c r="G14" s="264" t="s">
        <v>494</v>
      </c>
      <c r="H14" s="43"/>
      <c r="I14" s="43"/>
      <c r="J14" s="43"/>
      <c r="K14" s="43"/>
      <c r="L14" s="43"/>
      <c r="M14" s="43"/>
      <c r="N14" s="43"/>
      <c r="O14" s="43"/>
      <c r="P14" s="43"/>
      <c r="Q14" s="43"/>
      <c r="R14" s="43"/>
      <c r="S14" s="43"/>
      <c r="T14" s="43"/>
      <c r="U14" s="43"/>
      <c r="V14" s="43"/>
      <c r="W14" s="43"/>
      <c r="X14" s="44"/>
      <c r="AR14" t="s">
        <v>402</v>
      </c>
    </row>
    <row r="15" spans="5:44" ht="24.95" hidden="1" customHeight="1">
      <c r="E15" s="12"/>
      <c r="F15" s="13"/>
      <c r="G15" s="13"/>
      <c r="H15" s="13"/>
      <c r="I15" s="13"/>
      <c r="J15" s="13"/>
      <c r="K15" s="13"/>
      <c r="L15" s="13"/>
      <c r="M15" s="13"/>
      <c r="N15" s="13"/>
      <c r="O15" s="13"/>
      <c r="P15" s="13"/>
      <c r="Q15" s="13"/>
      <c r="R15" s="13"/>
      <c r="S15" s="13"/>
      <c r="T15" s="13"/>
      <c r="U15" s="13"/>
      <c r="V15" s="13"/>
      <c r="W15" s="197"/>
      <c r="AR15" t="s">
        <v>407</v>
      </c>
    </row>
    <row r="16" spans="5:44" ht="20.100000000000001" customHeight="1">
      <c r="E16" s="37"/>
      <c r="F16" s="83" t="s">
        <v>450</v>
      </c>
      <c r="G16" s="7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f>
        <v/>
      </c>
      <c r="M16" s="35" t="str">
        <f>+IFERROR(IF(COUNT(M14:M15),ROUND(SUM(M14:M15),0),""),"")</f>
        <v/>
      </c>
      <c r="N16" s="35" t="str">
        <f>+IFERROR(IF(COUNT(N14:N15),ROUND(SUM(N14:N15),0),""),"")</f>
        <v/>
      </c>
      <c r="O16" s="35" t="str">
        <f>+IFERROR(IF(COUNT(O14:O15),ROUND(SUM(O14:O15),0),""),"")</f>
        <v/>
      </c>
      <c r="P16" s="17" t="str">
        <f>+IFERROR(IF(COUNT(O16),ROUND(O16/('Shareholding Pattern'!$P$58)*100,2),""),"")</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f>
        <v/>
      </c>
      <c r="U16" s="53" t="str">
        <f>+IFERROR(IF(COUNT(U14:U15),ROUND(SUM(U14:U15),0),""),"")</f>
        <v/>
      </c>
      <c r="V16" s="17" t="str">
        <f>+IFERROR(IF(COUNT(U16),ROUND(SUM(U16)/SUM(K16)*100,2),""),0)</f>
        <v/>
      </c>
      <c r="W16" s="53" t="str">
        <f>+IFERROR(IF(COUNT(W14:W15),ROUND(SUM(W14:W15),0),""),"")</f>
        <v/>
      </c>
      <c r="AR16" t="s">
        <v>401</v>
      </c>
    </row>
  </sheetData>
  <sheetProtection sheet="1" objects="1" scenarios="1"/>
  <mergeCells count="18">
    <mergeCell ref="X9:X11"/>
    <mergeCell ref="W9:W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E9:E11"/>
    <mergeCell ref="U9:V10"/>
  </mergeCells>
  <dataValidations count="4">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s>
  <hyperlinks>
    <hyperlink ref="G16" location="'Shareholding Pattern'!F32" display="Total"/>
    <hyperlink ref="F16" location="'Shareholding Pattern'!F32" display="Total"/>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XFC29"/>
  <sheetViews>
    <sheetView showGridLines="0" topLeftCell="D4" zoomScale="90" zoomScaleNormal="90" workbookViewId="0">
      <selection activeCell="F17" sqref="F17"/>
    </sheetView>
  </sheetViews>
  <sheetFormatPr defaultColWidth="0" defaultRowHeight="15" zeroHeight="1"/>
  <cols>
    <col min="1" max="1" width="2.85546875" style="18" hidden="1" customWidth="1"/>
    <col min="2" max="2" width="2.42578125" style="18" hidden="1" customWidth="1"/>
    <col min="3" max="3" width="2.85546875" style="18" hidden="1" customWidth="1"/>
    <col min="4" max="4" width="2.85546875" style="18" customWidth="1"/>
    <col min="5" max="5" width="80.85546875" style="18" customWidth="1"/>
    <col min="6" max="6" width="35.5703125" style="18" bestFit="1" customWidth="1"/>
    <col min="7" max="7" width="2.7109375" style="18" customWidth="1"/>
    <col min="8" max="16383" width="1.28515625" style="18" hidden="1"/>
    <col min="16384" max="16384" width="4.28515625" style="18" hidden="1"/>
  </cols>
  <sheetData>
    <row r="1" spans="5:24" hidden="1">
      <c r="H1" s="18" t="s">
        <v>440</v>
      </c>
      <c r="R1" s="18" t="s">
        <v>112</v>
      </c>
      <c r="S1" s="18" t="s">
        <v>115</v>
      </c>
      <c r="T1" s="18" t="s">
        <v>118</v>
      </c>
      <c r="U1" s="18" t="s">
        <v>111</v>
      </c>
      <c r="W1" s="18" t="s">
        <v>115</v>
      </c>
    </row>
    <row r="2" spans="5:24" hidden="1">
      <c r="R2" s="18" t="s">
        <v>113</v>
      </c>
      <c r="S2" s="18" t="s">
        <v>116</v>
      </c>
      <c r="T2" s="18" t="s">
        <v>119</v>
      </c>
      <c r="U2" s="18" t="s">
        <v>122</v>
      </c>
      <c r="W2" s="18" t="s">
        <v>117</v>
      </c>
    </row>
    <row r="3" spans="5:24" hidden="1">
      <c r="R3" s="18" t="s">
        <v>114</v>
      </c>
      <c r="S3" s="18" t="s">
        <v>117</v>
      </c>
      <c r="T3" s="18" t="s">
        <v>120</v>
      </c>
      <c r="W3" s="18" t="s">
        <v>502</v>
      </c>
    </row>
    <row r="4" spans="5:24" ht="35.1" customHeight="1">
      <c r="S4" s="18" t="s">
        <v>502</v>
      </c>
      <c r="T4" s="18" t="s">
        <v>121</v>
      </c>
      <c r="W4" s="18" t="s">
        <v>503</v>
      </c>
    </row>
    <row r="5" spans="5:24" ht="30" customHeight="1">
      <c r="E5" s="470" t="s">
        <v>108</v>
      </c>
      <c r="F5" s="471"/>
      <c r="S5" s="18" t="s">
        <v>503</v>
      </c>
    </row>
    <row r="6" spans="5:24" ht="20.100000000000001" customHeight="1">
      <c r="E6" s="19" t="s">
        <v>124</v>
      </c>
      <c r="F6" s="294" t="s">
        <v>710</v>
      </c>
    </row>
    <row r="7" spans="5:24" ht="20.100000000000001" customHeight="1">
      <c r="E7" s="19" t="s">
        <v>508</v>
      </c>
      <c r="F7" s="294"/>
      <c r="M7" s="18" t="s">
        <v>414</v>
      </c>
      <c r="X7" s="18" t="s">
        <v>111</v>
      </c>
    </row>
    <row r="8" spans="5:24" ht="20.100000000000001" customHeight="1">
      <c r="E8" s="19" t="s">
        <v>509</v>
      </c>
      <c r="F8" s="373"/>
      <c r="M8" s="18" t="s">
        <v>415</v>
      </c>
      <c r="X8" s="18" t="s">
        <v>122</v>
      </c>
    </row>
    <row r="9" spans="5:24" ht="20.100000000000001" customHeight="1">
      <c r="E9" s="19" t="s">
        <v>510</v>
      </c>
      <c r="F9" s="294" t="s">
        <v>711</v>
      </c>
      <c r="M9" s="18" t="s">
        <v>416</v>
      </c>
    </row>
    <row r="10" spans="5:24" ht="20.100000000000001" customHeight="1">
      <c r="E10" s="19" t="s">
        <v>123</v>
      </c>
      <c r="F10" s="294" t="s">
        <v>712</v>
      </c>
      <c r="M10" s="18" t="s">
        <v>504</v>
      </c>
    </row>
    <row r="11" spans="5:24" ht="20.100000000000001" customHeight="1">
      <c r="E11" s="280" t="s">
        <v>500</v>
      </c>
      <c r="F11" s="208" t="s">
        <v>122</v>
      </c>
    </row>
    <row r="12" spans="5:24" ht="20.100000000000001" customHeight="1">
      <c r="E12" s="19" t="s">
        <v>109</v>
      </c>
      <c r="F12" s="326" t="s">
        <v>112</v>
      </c>
    </row>
    <row r="13" spans="5:24" ht="20.100000000000001" customHeight="1">
      <c r="E13" s="19" t="s">
        <v>260</v>
      </c>
      <c r="F13" s="326" t="s">
        <v>116</v>
      </c>
      <c r="R13" s="257"/>
    </row>
    <row r="14" spans="5:24" ht="27" customHeight="1">
      <c r="E14" s="19" t="s">
        <v>501</v>
      </c>
      <c r="F14" s="294" t="s">
        <v>713</v>
      </c>
      <c r="R14" s="258"/>
    </row>
    <row r="15" spans="5:24" ht="36.75" customHeight="1">
      <c r="E15" s="20" t="s">
        <v>110</v>
      </c>
      <c r="F15" s="393" t="s">
        <v>635</v>
      </c>
      <c r="G15" s="201"/>
      <c r="I15" s="258"/>
      <c r="S15" s="258"/>
    </row>
    <row r="16" spans="5:24" ht="22.5" customHeight="1">
      <c r="E16" s="19" t="s">
        <v>265</v>
      </c>
      <c r="F16" s="294" t="str">
        <f>IF(F13=S1,M7,IF(F13=S2,M8,IF(F13=S3,M9,IF(F13=S4,M8,IF(F13=S5,M8,"")))))</f>
        <v>Regulation 31 (1) (b)</v>
      </c>
    </row>
    <row r="17" spans="4:7" s="22" customFormat="1" ht="28.5" customHeight="1">
      <c r="E17" s="19" t="s">
        <v>708</v>
      </c>
      <c r="F17" s="294" t="s">
        <v>122</v>
      </c>
    </row>
    <row r="18" spans="4:7" s="22" customFormat="1" ht="21" hidden="1">
      <c r="E18" s="469"/>
      <c r="F18" s="469"/>
    </row>
    <row r="19" spans="4:7" s="22" customFormat="1" ht="21" hidden="1" customHeight="1">
      <c r="D19" s="279"/>
      <c r="G19" s="21"/>
    </row>
    <row r="20" spans="4:7" s="22" customFormat="1" ht="12.75" hidden="1" customHeight="1">
      <c r="D20" s="24"/>
      <c r="E20" s="279"/>
      <c r="F20" s="23"/>
    </row>
    <row r="21" spans="4:7" s="22" customFormat="1" ht="12.75" hidden="1" customHeight="1">
      <c r="D21" s="24"/>
      <c r="E21" s="25"/>
      <c r="F21" s="26"/>
    </row>
    <row r="22" spans="4:7" s="22" customFormat="1" ht="12.75" hidden="1" customHeight="1">
      <c r="D22" s="24"/>
      <c r="E22" s="25"/>
      <c r="F22" s="26"/>
    </row>
    <row r="23" spans="4:7" s="22" customFormat="1" ht="12.75" hidden="1" customHeight="1">
      <c r="D23" s="24"/>
      <c r="E23" s="25"/>
      <c r="F23" s="26"/>
    </row>
    <row r="24" spans="4:7" s="22" customFormat="1" ht="12.75" hidden="1" customHeight="1">
      <c r="D24" s="24"/>
      <c r="E24" s="25"/>
      <c r="F24" s="26"/>
    </row>
    <row r="25" spans="4:7" s="22" customFormat="1" ht="12.75" hidden="1" customHeight="1">
      <c r="D25" s="24"/>
      <c r="E25" s="25"/>
      <c r="F25" s="26"/>
    </row>
    <row r="26" spans="4:7" s="22" customFormat="1" hidden="1">
      <c r="E26" s="25"/>
      <c r="F26" s="26"/>
    </row>
    <row r="27" spans="4:7" s="22" customFormat="1" hidden="1"/>
    <row r="28" spans="4:7" s="22" customFormat="1" hidden="1"/>
    <row r="29" spans="4:7" ht="18.75" hidden="1" customHeight="1">
      <c r="E29" s="22"/>
      <c r="F29" s="22"/>
    </row>
  </sheetData>
  <sheetProtection algorithmName="SHA-512" hashValue="IVYYWslFy/kG61ZQoWGdP5YlOfyTJhEsA2jWKb42G2h6Tl87BuKo3Q+CUvHZhzHTgGsw1PJeKzaPUn8lzGi0sA==" saltValue="AJprgDVUFxQANDbUKVRcYg==" spinCount="100000" sheet="1" objects="1" scenarios="1"/>
  <dataConsolidate/>
  <mergeCells count="2">
    <mergeCell ref="E18:F18"/>
    <mergeCell ref="E5:F5"/>
  </mergeCells>
  <dataValidations count="8">
    <dataValidation type="list" allowBlank="1" showInputMessage="1" showErrorMessage="1" sqref="F21:F26">
      <formula1>$U$1:$U$2</formula1>
    </dataValidation>
    <dataValidation allowBlank="1" showInputMessage="1" showErrorMessage="1" prompt="Enter date in DD-MM-YYYY format." sqref="F14:F15"/>
    <dataValidation type="list" allowBlank="1" showInputMessage="1" showErrorMessage="1" sqref="F12">
      <formula1>$R$1:$R$3</formula1>
    </dataValidation>
    <dataValidation type="list" allowBlank="1" showInputMessage="1" showErrorMessage="1" sqref="F13">
      <formula1>IF(F11="Yes",yy,pre)</formula1>
    </dataValidation>
    <dataValidation type="textLength" operator="equal" allowBlank="1" showInputMessage="1" showErrorMessage="1" sqref="F6">
      <formula1>6</formula1>
    </dataValidation>
    <dataValidation type="list" allowBlank="1" showInputMessage="1" showErrorMessage="1" sqref="F11 F17">
      <formula1>$X$7:$X$8</formula1>
    </dataValidation>
    <dataValidation type="custom" allowBlank="1" showInputMessage="1" showErrorMessage="1" sqref="G13">
      <formula1>IF(F11="Yes",OFFSET(R1,2,1,2,1),OFFSET(R1,1,2,3,1))</formula1>
    </dataValidation>
    <dataValidation type="textLength" operator="equal" allowBlank="1" showInputMessage="1" showErrorMessage="1" sqref="F9">
      <formula1>12</formula1>
    </dataValidation>
  </dataValidation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42578125" customWidth="1"/>
    <col min="14" max="14" width="17.140625" hidden="1" customWidth="1"/>
    <col min="15" max="15" width="17.42578125" customWidth="1"/>
    <col min="16" max="16" width="9.42578125" customWidth="1"/>
    <col min="17" max="19" width="14.5703125" hidden="1" customWidth="1"/>
    <col min="20" max="20" width="19.140625" customWidth="1"/>
    <col min="21" max="21" width="15.42578125" hidden="1" customWidth="1"/>
    <col min="22" max="22" width="8.28515625" hidden="1" customWidth="1"/>
    <col min="23" max="23" width="15.42578125" customWidth="1"/>
    <col min="24" max="24" width="18.42578125" customWidth="1"/>
    <col min="25" max="25" width="4" customWidth="1"/>
    <col min="26" max="26" width="3.85546875" customWidth="1"/>
    <col min="27" max="16383" width="4.7109375" hidden="1"/>
    <col min="16384" max="16384" width="3.7109375" hidden="1"/>
  </cols>
  <sheetData>
    <row r="1" spans="5:44" hidden="1">
      <c r="I1">
        <v>0</v>
      </c>
    </row>
    <row r="2" spans="5:44"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44" hidden="1"/>
    <row r="4" spans="5:44" hidden="1"/>
    <row r="5" spans="5:44" hidden="1"/>
    <row r="6" spans="5:44" hidden="1"/>
    <row r="7" spans="5:44" ht="15" customHeight="1">
      <c r="AR7" t="s">
        <v>403</v>
      </c>
    </row>
    <row r="8" spans="5:44" ht="15" customHeight="1">
      <c r="AR8" t="s">
        <v>393</v>
      </c>
    </row>
    <row r="9" spans="5:44" ht="29.25" customHeight="1">
      <c r="E9" s="542" t="s">
        <v>137</v>
      </c>
      <c r="F9" s="525" t="s">
        <v>136</v>
      </c>
      <c r="G9" s="525" t="s">
        <v>1</v>
      </c>
      <c r="H9" s="525" t="s">
        <v>3</v>
      </c>
      <c r="I9" s="525" t="s">
        <v>4</v>
      </c>
      <c r="J9" s="525" t="s">
        <v>5</v>
      </c>
      <c r="K9" s="525" t="s">
        <v>6</v>
      </c>
      <c r="L9" s="525" t="s">
        <v>7</v>
      </c>
      <c r="M9" s="525" t="s">
        <v>8</v>
      </c>
      <c r="N9" s="525"/>
      <c r="O9" s="525"/>
      <c r="P9" s="525"/>
      <c r="Q9" s="525" t="s">
        <v>9</v>
      </c>
      <c r="R9" s="542" t="s">
        <v>505</v>
      </c>
      <c r="S9" s="542" t="s">
        <v>134</v>
      </c>
      <c r="T9" s="525" t="s">
        <v>107</v>
      </c>
      <c r="U9" s="525" t="s">
        <v>12</v>
      </c>
      <c r="V9" s="525"/>
      <c r="W9" s="525" t="s">
        <v>14</v>
      </c>
      <c r="X9" s="477" t="s">
        <v>499</v>
      </c>
      <c r="AR9" t="s">
        <v>404</v>
      </c>
    </row>
    <row r="10" spans="5:44" ht="31.5" customHeight="1">
      <c r="E10" s="540"/>
      <c r="F10" s="525"/>
      <c r="G10" s="525"/>
      <c r="H10" s="525"/>
      <c r="I10" s="525"/>
      <c r="J10" s="525"/>
      <c r="K10" s="525"/>
      <c r="L10" s="525"/>
      <c r="M10" s="525" t="s">
        <v>15</v>
      </c>
      <c r="N10" s="525"/>
      <c r="O10" s="525"/>
      <c r="P10" s="525" t="s">
        <v>16</v>
      </c>
      <c r="Q10" s="525"/>
      <c r="R10" s="540"/>
      <c r="S10" s="540"/>
      <c r="T10" s="525"/>
      <c r="U10" s="525"/>
      <c r="V10" s="525"/>
      <c r="W10" s="525"/>
      <c r="X10" s="525"/>
      <c r="AR10" t="s">
        <v>394</v>
      </c>
    </row>
    <row r="11" spans="5:44" ht="78.75" customHeight="1">
      <c r="E11" s="541"/>
      <c r="F11" s="525"/>
      <c r="G11" s="525"/>
      <c r="H11" s="525"/>
      <c r="I11" s="525"/>
      <c r="J11" s="525"/>
      <c r="K11" s="525"/>
      <c r="L11" s="525"/>
      <c r="M11" s="40" t="s">
        <v>17</v>
      </c>
      <c r="N11" s="40" t="s">
        <v>18</v>
      </c>
      <c r="O11" s="40" t="s">
        <v>19</v>
      </c>
      <c r="P11" s="525"/>
      <c r="Q11" s="525"/>
      <c r="R11" s="541"/>
      <c r="S11" s="541"/>
      <c r="T11" s="525"/>
      <c r="U11" s="40" t="s">
        <v>20</v>
      </c>
      <c r="V11" s="40" t="s">
        <v>21</v>
      </c>
      <c r="W11" s="525"/>
      <c r="X11" s="525"/>
      <c r="AR11" t="s">
        <v>405</v>
      </c>
    </row>
    <row r="12" spans="5:44" ht="20.100000000000001" customHeight="1">
      <c r="E12" s="9" t="s">
        <v>89</v>
      </c>
      <c r="F12" s="52" t="s">
        <v>49</v>
      </c>
      <c r="G12" s="30"/>
      <c r="H12" s="30"/>
      <c r="I12" s="30"/>
      <c r="J12" s="30"/>
      <c r="K12" s="30"/>
      <c r="L12" s="30"/>
      <c r="M12" s="30"/>
      <c r="N12" s="30"/>
      <c r="O12" s="30"/>
      <c r="P12" s="30"/>
      <c r="Q12" s="30"/>
      <c r="R12" s="30"/>
      <c r="S12" s="30"/>
      <c r="T12" s="30"/>
      <c r="U12" s="30"/>
      <c r="V12" s="30"/>
      <c r="W12" s="30"/>
      <c r="X12" s="31"/>
      <c r="AR12" t="s">
        <v>406</v>
      </c>
    </row>
    <row r="13" spans="5:44" s="11" customFormat="1" ht="20.100000000000001" hidden="1" customHeight="1">
      <c r="E13" s="194"/>
      <c r="F13" s="75"/>
      <c r="G13" s="10"/>
      <c r="H13" s="16"/>
      <c r="I13" s="47"/>
      <c r="J13" s="47"/>
      <c r="K13" s="46" t="str">
        <f>+IFERROR(IF(COUNT(H13:J13),ROUND(SUM(H13:J13),0),""),"")</f>
        <v/>
      </c>
      <c r="L13" s="17" t="str">
        <f>+IFERROR(IF(COUNT(K13),ROUND(K13/'Shareholding Pattern'!$L$57*100,2),""),"")</f>
        <v/>
      </c>
      <c r="M13" s="276" t="str">
        <f>IF(H13="","",H13)</f>
        <v/>
      </c>
      <c r="N13" s="206"/>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3"/>
      <c r="AC13" s="11">
        <f>IF(SUM(H13:W13)&gt;0,1,0)</f>
        <v>0</v>
      </c>
      <c r="AD13" s="11">
        <f>SUM(AC13:AC65535)</f>
        <v>0</v>
      </c>
      <c r="AR13" s="11" t="s">
        <v>397</v>
      </c>
    </row>
    <row r="14" spans="5:44" ht="24.95" customHeight="1">
      <c r="E14" s="42"/>
      <c r="F14" s="43"/>
      <c r="G14" s="264" t="s">
        <v>494</v>
      </c>
      <c r="H14" s="43"/>
      <c r="I14" s="43"/>
      <c r="J14" s="43"/>
      <c r="K14" s="43"/>
      <c r="L14" s="43"/>
      <c r="M14" s="43"/>
      <c r="N14" s="43"/>
      <c r="O14" s="43"/>
      <c r="P14" s="43"/>
      <c r="Q14" s="43"/>
      <c r="R14" s="43"/>
      <c r="S14" s="43"/>
      <c r="T14" s="43"/>
      <c r="U14" s="43"/>
      <c r="V14" s="43"/>
      <c r="W14" s="43"/>
      <c r="X14" s="44"/>
      <c r="AR14" t="s">
        <v>402</v>
      </c>
    </row>
    <row r="15" spans="5:44" ht="20.100000000000001" hidden="1" customHeight="1">
      <c r="E15" s="12"/>
      <c r="F15" s="13"/>
      <c r="G15" s="13"/>
      <c r="H15" s="13"/>
      <c r="I15" s="13"/>
      <c r="J15" s="13"/>
      <c r="K15" s="13"/>
      <c r="L15" s="13"/>
      <c r="M15" s="13"/>
      <c r="N15" s="13"/>
      <c r="O15" s="13"/>
      <c r="P15" s="13"/>
      <c r="Q15" s="13"/>
      <c r="R15" s="13"/>
      <c r="S15" s="13"/>
      <c r="T15" s="13"/>
      <c r="U15" s="13"/>
      <c r="V15" s="13"/>
      <c r="W15" s="197"/>
      <c r="AR15" t="s">
        <v>407</v>
      </c>
    </row>
    <row r="16" spans="5:44" ht="20.100000000000001" customHeight="1">
      <c r="E16" s="37"/>
      <c r="F16" s="83" t="s">
        <v>450</v>
      </c>
      <c r="G16" s="7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f>
        <v/>
      </c>
      <c r="M16" s="35" t="str">
        <f>+IFERROR(IF(COUNT(M14:M15),ROUND(SUM(M14:M15),0),""),"")</f>
        <v/>
      </c>
      <c r="N16" s="35" t="str">
        <f>+IFERROR(IF(COUNT(N14:N15),ROUND(SUM(N14:N15),0),""),"")</f>
        <v/>
      </c>
      <c r="O16" s="35" t="str">
        <f>+IFERROR(IF(COUNT(O14:O15),ROUND(SUM(O14:O15),0),""),"")</f>
        <v/>
      </c>
      <c r="P16" s="17" t="str">
        <f>+IFERROR(IF(COUNT(O16),ROUND(O16/('Shareholding Pattern'!$P$58)*100,2),""),"")</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f>
        <v/>
      </c>
      <c r="U16" s="53" t="str">
        <f>+IFERROR(IF(COUNT(U14:U15),ROUND(SUM(U14:U15),0),""),"")</f>
        <v/>
      </c>
      <c r="V16" s="17" t="str">
        <f>+IFERROR(IF(COUNT(U16),ROUND(SUM(U16)/SUM(K16)*100,2),""),0)</f>
        <v/>
      </c>
      <c r="W16" s="53" t="str">
        <f>+IFERROR(IF(COUNT(W14:W15),ROUND(SUM(W14:W15),0),""),"")</f>
        <v/>
      </c>
      <c r="AR16" t="s">
        <v>401</v>
      </c>
    </row>
  </sheetData>
  <sheetProtection sheet="1" objects="1" scenarios="1"/>
  <mergeCells count="18">
    <mergeCell ref="X9:X11"/>
    <mergeCell ref="W9:W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E9:E11"/>
    <mergeCell ref="U9:V10"/>
  </mergeCells>
  <dataValidations count="4">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s>
  <hyperlinks>
    <hyperlink ref="G16" location="'Shareholding Pattern'!F33" display="Total"/>
    <hyperlink ref="F16" location="'Shareholding Pattern'!F33" display="Total"/>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B685DB"/>
  </sheetPr>
  <dimension ref="A1:XFC16"/>
  <sheetViews>
    <sheetView showGridLines="0" topLeftCell="A7" zoomScale="90" zoomScaleNormal="90" workbookViewId="0">
      <selection activeCell="E17" sqref="E17:AC17"/>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7" customWidth="1"/>
    <col min="14" max="14" width="17" hidden="1" customWidth="1"/>
    <col min="15" max="15" width="17.42578125" customWidth="1"/>
    <col min="16" max="16" width="9.28515625" customWidth="1"/>
    <col min="17" max="19" width="14.5703125" hidden="1" customWidth="1"/>
    <col min="20" max="20" width="19.140625" customWidth="1"/>
    <col min="21" max="21" width="15.42578125" hidden="1" customWidth="1"/>
    <col min="22" max="22" width="9" hidden="1" customWidth="1"/>
    <col min="23" max="23" width="15.42578125" customWidth="1"/>
    <col min="24" max="24" width="19.42578125" customWidth="1"/>
    <col min="25" max="25" width="3.7109375" customWidth="1"/>
    <col min="26" max="26" width="3.140625" customWidth="1"/>
    <col min="27" max="16383" width="3.85546875" hidden="1"/>
    <col min="16384" max="16384" width="4.5703125" hidden="1"/>
  </cols>
  <sheetData>
    <row r="1" spans="5:44" hidden="1">
      <c r="I1">
        <v>0</v>
      </c>
    </row>
    <row r="2" spans="5:44"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44" hidden="1"/>
    <row r="4" spans="5:44" hidden="1"/>
    <row r="5" spans="5:44" hidden="1"/>
    <row r="6" spans="5:44" hidden="1"/>
    <row r="7" spans="5:44" ht="15" customHeight="1">
      <c r="AR7" t="s">
        <v>403</v>
      </c>
    </row>
    <row r="8" spans="5:44" ht="15" customHeight="1">
      <c r="AR8" t="s">
        <v>393</v>
      </c>
    </row>
    <row r="9" spans="5:44" ht="29.25" customHeight="1">
      <c r="E9" s="542" t="s">
        <v>137</v>
      </c>
      <c r="F9" s="525" t="s">
        <v>136</v>
      </c>
      <c r="G9" s="525" t="s">
        <v>1</v>
      </c>
      <c r="H9" s="525" t="s">
        <v>3</v>
      </c>
      <c r="I9" s="525" t="s">
        <v>4</v>
      </c>
      <c r="J9" s="525" t="s">
        <v>5</v>
      </c>
      <c r="K9" s="525" t="s">
        <v>6</v>
      </c>
      <c r="L9" s="525" t="s">
        <v>7</v>
      </c>
      <c r="M9" s="525" t="s">
        <v>8</v>
      </c>
      <c r="N9" s="525"/>
      <c r="O9" s="525"/>
      <c r="P9" s="525"/>
      <c r="Q9" s="525" t="s">
        <v>9</v>
      </c>
      <c r="R9" s="542" t="s">
        <v>505</v>
      </c>
      <c r="S9" s="542" t="s">
        <v>134</v>
      </c>
      <c r="T9" s="525" t="s">
        <v>107</v>
      </c>
      <c r="U9" s="525" t="s">
        <v>12</v>
      </c>
      <c r="V9" s="525"/>
      <c r="W9" s="525" t="s">
        <v>14</v>
      </c>
      <c r="X9" s="477" t="s">
        <v>499</v>
      </c>
      <c r="AR9" t="s">
        <v>404</v>
      </c>
    </row>
    <row r="10" spans="5:44" ht="31.5" customHeight="1">
      <c r="E10" s="540"/>
      <c r="F10" s="525"/>
      <c r="G10" s="525"/>
      <c r="H10" s="525"/>
      <c r="I10" s="525"/>
      <c r="J10" s="525"/>
      <c r="K10" s="525"/>
      <c r="L10" s="525"/>
      <c r="M10" s="525" t="s">
        <v>15</v>
      </c>
      <c r="N10" s="525"/>
      <c r="O10" s="525"/>
      <c r="P10" s="525" t="s">
        <v>16</v>
      </c>
      <c r="Q10" s="525"/>
      <c r="R10" s="540"/>
      <c r="S10" s="540"/>
      <c r="T10" s="525"/>
      <c r="U10" s="525"/>
      <c r="V10" s="525"/>
      <c r="W10" s="525"/>
      <c r="X10" s="525"/>
      <c r="AR10" t="s">
        <v>394</v>
      </c>
    </row>
    <row r="11" spans="5:44" ht="78.75" customHeight="1">
      <c r="E11" s="541"/>
      <c r="F11" s="525"/>
      <c r="G11" s="525"/>
      <c r="H11" s="525"/>
      <c r="I11" s="525"/>
      <c r="J11" s="525"/>
      <c r="K11" s="525"/>
      <c r="L11" s="525"/>
      <c r="M11" s="40" t="s">
        <v>17</v>
      </c>
      <c r="N11" s="40" t="s">
        <v>18</v>
      </c>
      <c r="O11" s="40" t="s">
        <v>19</v>
      </c>
      <c r="P11" s="525"/>
      <c r="Q11" s="525"/>
      <c r="R11" s="541"/>
      <c r="S11" s="541"/>
      <c r="T11" s="525"/>
      <c r="U11" s="40" t="s">
        <v>20</v>
      </c>
      <c r="V11" s="40" t="s">
        <v>21</v>
      </c>
      <c r="W11" s="525"/>
      <c r="X11" s="525"/>
      <c r="AR11" t="s">
        <v>405</v>
      </c>
    </row>
    <row r="12" spans="5:44" ht="15.75">
      <c r="E12" s="9" t="s">
        <v>90</v>
      </c>
      <c r="F12" s="52" t="s">
        <v>50</v>
      </c>
      <c r="G12" s="30"/>
      <c r="H12" s="30"/>
      <c r="I12" s="30"/>
      <c r="J12" s="30"/>
      <c r="K12" s="30"/>
      <c r="L12" s="30"/>
      <c r="M12" s="30"/>
      <c r="N12" s="30"/>
      <c r="O12" s="30"/>
      <c r="P12" s="30"/>
      <c r="Q12" s="30"/>
      <c r="R12" s="30"/>
      <c r="S12" s="30"/>
      <c r="T12" s="30"/>
      <c r="U12" s="30"/>
      <c r="V12" s="30"/>
      <c r="W12" s="30"/>
      <c r="X12" s="31"/>
      <c r="AR12" t="s">
        <v>406</v>
      </c>
    </row>
    <row r="13" spans="5:44" s="11" customFormat="1" ht="20.100000000000001" hidden="1" customHeight="1">
      <c r="E13" s="194"/>
      <c r="F13" s="75"/>
      <c r="G13" s="10"/>
      <c r="H13" s="16"/>
      <c r="I13" s="47"/>
      <c r="J13" s="47"/>
      <c r="K13" s="46" t="str">
        <f>+IFERROR(IF(COUNT(H13:J13),ROUND(SUM(H13:J13),0),""),"")</f>
        <v/>
      </c>
      <c r="L13" s="17" t="str">
        <f>+IFERROR(IF(COUNT(K13),ROUND(K13/'Shareholding Pattern'!$L$57*100,2),""),"")</f>
        <v/>
      </c>
      <c r="M13" s="276" t="str">
        <f>IF(H13="","",H13)</f>
        <v/>
      </c>
      <c r="N13" s="206"/>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3"/>
      <c r="AC13" s="11">
        <f>IF(SUM(H13:W13)&gt;0,1,0)</f>
        <v>0</v>
      </c>
      <c r="AD13" s="11">
        <f>SUM(AC15:AC65535)</f>
        <v>0</v>
      </c>
      <c r="AR13" s="11" t="s">
        <v>397</v>
      </c>
    </row>
    <row r="14" spans="5:44" ht="24.95" customHeight="1">
      <c r="E14" s="42"/>
      <c r="F14" s="43"/>
      <c r="G14" s="264" t="s">
        <v>494</v>
      </c>
      <c r="H14" s="43"/>
      <c r="I14" s="43"/>
      <c r="J14" s="43"/>
      <c r="K14" s="43"/>
      <c r="L14" s="43"/>
      <c r="M14" s="43"/>
      <c r="N14" s="43"/>
      <c r="O14" s="43"/>
      <c r="P14" s="43"/>
      <c r="Q14" s="43"/>
      <c r="R14" s="43"/>
      <c r="S14" s="43"/>
      <c r="T14" s="43"/>
      <c r="U14" s="43"/>
      <c r="V14" s="43"/>
      <c r="W14" s="43"/>
      <c r="X14" s="44"/>
      <c r="AR14" t="s">
        <v>402</v>
      </c>
    </row>
    <row r="15" spans="5:44" ht="24.95" hidden="1" customHeight="1">
      <c r="E15" s="12"/>
      <c r="F15" s="13"/>
      <c r="G15" s="13"/>
      <c r="H15" s="13"/>
      <c r="I15" s="13"/>
      <c r="J15" s="13"/>
      <c r="K15" s="13"/>
      <c r="L15" s="13"/>
      <c r="M15" s="13"/>
      <c r="N15" s="13"/>
      <c r="O15" s="13"/>
      <c r="P15" s="13"/>
      <c r="Q15" s="13"/>
      <c r="R15" s="13"/>
      <c r="S15" s="13"/>
      <c r="T15" s="13"/>
      <c r="U15" s="13"/>
      <c r="V15" s="13"/>
      <c r="W15" s="197"/>
      <c r="AR15" t="s">
        <v>407</v>
      </c>
    </row>
    <row r="16" spans="5:44" ht="20.100000000000001" customHeight="1">
      <c r="E16" s="37"/>
      <c r="F16" s="83" t="s">
        <v>450</v>
      </c>
      <c r="G16" s="7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f>
        <v/>
      </c>
      <c r="M16" s="35" t="str">
        <f>+IFERROR(IF(COUNT(M14:M15),ROUND(SUM(M14:M15),0),""),"")</f>
        <v/>
      </c>
      <c r="N16" s="35" t="str">
        <f>+IFERROR(IF(COUNT(N14:N15),ROUND(SUM(N14:N15),0),""),"")</f>
        <v/>
      </c>
      <c r="O16" s="35" t="str">
        <f>+IFERROR(IF(COUNT(O14:O15),ROUND(SUM(O14:O15),0),""),"")</f>
        <v/>
      </c>
      <c r="P16" s="17" t="str">
        <f>+IFERROR(IF(COUNT(O16),ROUND(O16/('Shareholding Pattern'!$P$58)*100,2),""),"")</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f>
        <v/>
      </c>
      <c r="U16" s="53" t="str">
        <f>+IFERROR(IF(COUNT(U14:U15),ROUND(SUM(U14:U15),0),""),"")</f>
        <v/>
      </c>
      <c r="V16" s="17" t="str">
        <f>+IFERROR(IF(COUNT(U16),ROUND(SUM(U16)/SUM(K16)*100,2),""),0)</f>
        <v/>
      </c>
      <c r="W16" s="53" t="str">
        <f>+IFERROR(IF(COUNT(W14:W15),ROUND(SUM(W14:W15),0),""),"")</f>
        <v/>
      </c>
      <c r="AR16" t="s">
        <v>401</v>
      </c>
    </row>
  </sheetData>
  <sheetProtection sheet="1" objects="1" scenarios="1"/>
  <mergeCells count="18">
    <mergeCell ref="X9:X11"/>
    <mergeCell ref="W9:W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E9:E11"/>
    <mergeCell ref="U9:V10"/>
  </mergeCells>
  <dataValidations count="4">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s>
  <hyperlinks>
    <hyperlink ref="G16" location="'Shareholding Pattern'!F34" display="Total"/>
    <hyperlink ref="F16" location="'Shareholding Pattern'!F34" display="Total"/>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7" customWidth="1"/>
    <col min="14" max="14" width="17.42578125" hidden="1" customWidth="1"/>
    <col min="15" max="15" width="18.28515625" customWidth="1"/>
    <col min="16" max="16" width="9.7109375" customWidth="1"/>
    <col min="17" max="19" width="14.5703125" hidden="1" customWidth="1"/>
    <col min="20" max="20" width="19.140625" customWidth="1"/>
    <col min="21" max="21" width="15.42578125" hidden="1" customWidth="1"/>
    <col min="22" max="22" width="9" hidden="1" customWidth="1"/>
    <col min="23" max="23" width="15.42578125" customWidth="1"/>
    <col min="24" max="24" width="18.7109375" customWidth="1"/>
    <col min="25" max="25" width="4" customWidth="1"/>
    <col min="26" max="26" width="3.28515625" customWidth="1"/>
    <col min="27" max="16383" width="2.85546875" hidden="1"/>
    <col min="16384" max="16384" width="4" hidden="1"/>
  </cols>
  <sheetData>
    <row r="1" spans="5:44" hidden="1">
      <c r="I1">
        <v>0</v>
      </c>
    </row>
    <row r="2" spans="5:44"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44" hidden="1"/>
    <row r="4" spans="5:44" hidden="1"/>
    <row r="5" spans="5:44" hidden="1"/>
    <row r="6" spans="5:44" hidden="1"/>
    <row r="7" spans="5:44" ht="15" customHeight="1">
      <c r="AR7" t="s">
        <v>403</v>
      </c>
    </row>
    <row r="8" spans="5:44" ht="15" customHeight="1">
      <c r="AR8" t="s">
        <v>393</v>
      </c>
    </row>
    <row r="9" spans="5:44" ht="29.25" customHeight="1">
      <c r="E9" s="542" t="s">
        <v>137</v>
      </c>
      <c r="F9" s="525" t="s">
        <v>136</v>
      </c>
      <c r="G9" s="525" t="s">
        <v>1</v>
      </c>
      <c r="H9" s="525" t="s">
        <v>3</v>
      </c>
      <c r="I9" s="525" t="s">
        <v>4</v>
      </c>
      <c r="J9" s="525" t="s">
        <v>5</v>
      </c>
      <c r="K9" s="525" t="s">
        <v>6</v>
      </c>
      <c r="L9" s="525" t="s">
        <v>7</v>
      </c>
      <c r="M9" s="525" t="s">
        <v>8</v>
      </c>
      <c r="N9" s="525"/>
      <c r="O9" s="525"/>
      <c r="P9" s="525"/>
      <c r="Q9" s="525" t="s">
        <v>9</v>
      </c>
      <c r="R9" s="542" t="s">
        <v>505</v>
      </c>
      <c r="S9" s="542" t="s">
        <v>134</v>
      </c>
      <c r="T9" s="525" t="s">
        <v>107</v>
      </c>
      <c r="U9" s="525" t="s">
        <v>12</v>
      </c>
      <c r="V9" s="525"/>
      <c r="W9" s="525" t="s">
        <v>14</v>
      </c>
      <c r="X9" s="477" t="s">
        <v>499</v>
      </c>
      <c r="AR9" t="s">
        <v>404</v>
      </c>
    </row>
    <row r="10" spans="5:44" ht="31.5" customHeight="1">
      <c r="E10" s="540"/>
      <c r="F10" s="525"/>
      <c r="G10" s="525"/>
      <c r="H10" s="525"/>
      <c r="I10" s="525"/>
      <c r="J10" s="525"/>
      <c r="K10" s="525"/>
      <c r="L10" s="525"/>
      <c r="M10" s="525" t="s">
        <v>15</v>
      </c>
      <c r="N10" s="525"/>
      <c r="O10" s="525"/>
      <c r="P10" s="525" t="s">
        <v>16</v>
      </c>
      <c r="Q10" s="525"/>
      <c r="R10" s="540"/>
      <c r="S10" s="540"/>
      <c r="T10" s="525"/>
      <c r="U10" s="525"/>
      <c r="V10" s="525"/>
      <c r="W10" s="525"/>
      <c r="X10" s="525"/>
      <c r="AR10" t="s">
        <v>394</v>
      </c>
    </row>
    <row r="11" spans="5:44" ht="78.75" customHeight="1">
      <c r="E11" s="541"/>
      <c r="F11" s="525"/>
      <c r="G11" s="525"/>
      <c r="H11" s="525"/>
      <c r="I11" s="525"/>
      <c r="J11" s="525"/>
      <c r="K11" s="525"/>
      <c r="L11" s="525"/>
      <c r="M11" s="40" t="s">
        <v>17</v>
      </c>
      <c r="N11" s="40" t="s">
        <v>18</v>
      </c>
      <c r="O11" s="40" t="s">
        <v>19</v>
      </c>
      <c r="P11" s="525"/>
      <c r="Q11" s="525"/>
      <c r="R11" s="541"/>
      <c r="S11" s="541"/>
      <c r="T11" s="525"/>
      <c r="U11" s="40" t="s">
        <v>20</v>
      </c>
      <c r="V11" s="40" t="s">
        <v>21</v>
      </c>
      <c r="W11" s="525"/>
      <c r="X11" s="525"/>
      <c r="AR11" t="s">
        <v>405</v>
      </c>
    </row>
    <row r="12" spans="5:44" ht="18.75" customHeight="1">
      <c r="E12" s="9" t="s">
        <v>94</v>
      </c>
      <c r="F12" s="52" t="s">
        <v>31</v>
      </c>
      <c r="G12" s="30"/>
      <c r="H12" s="30"/>
      <c r="I12" s="30"/>
      <c r="J12" s="30"/>
      <c r="K12" s="30"/>
      <c r="L12" s="30"/>
      <c r="M12" s="30"/>
      <c r="N12" s="30"/>
      <c r="O12" s="30"/>
      <c r="P12" s="30"/>
      <c r="Q12" s="30"/>
      <c r="R12" s="30"/>
      <c r="S12" s="30"/>
      <c r="T12" s="30"/>
      <c r="U12" s="30"/>
      <c r="V12" s="30"/>
      <c r="W12" s="30"/>
      <c r="X12" s="31"/>
      <c r="AR12" t="s">
        <v>406</v>
      </c>
    </row>
    <row r="13" spans="5:44" s="11" customFormat="1" ht="20.100000000000001" hidden="1" customHeight="1">
      <c r="E13" s="194"/>
      <c r="F13" s="75"/>
      <c r="G13" s="10"/>
      <c r="H13" s="16"/>
      <c r="I13" s="47"/>
      <c r="J13" s="47"/>
      <c r="K13" s="46" t="str">
        <f>+IFERROR(IF(COUNT(H13:J13),ROUND(SUM(H13:J13),0),""),"")</f>
        <v/>
      </c>
      <c r="L13" s="17" t="str">
        <f>+IFERROR(IF(COUNT(K13),ROUND(K13/'Shareholding Pattern'!$L$57*100,2),""),"")</f>
        <v/>
      </c>
      <c r="M13" s="276" t="str">
        <f>IF(H13="","",H13)</f>
        <v/>
      </c>
      <c r="N13" s="206"/>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3"/>
      <c r="AC13" s="11">
        <f>IF(SUM(H13:W13)&gt;0,1,0)</f>
        <v>0</v>
      </c>
      <c r="AD13" s="11">
        <f>SUM(AC15:AC65535)</f>
        <v>0</v>
      </c>
      <c r="AR13" s="11" t="s">
        <v>397</v>
      </c>
    </row>
    <row r="14" spans="5:44" ht="24.95" customHeight="1">
      <c r="E14" s="42"/>
      <c r="F14" s="43"/>
      <c r="G14" s="264" t="s">
        <v>494</v>
      </c>
      <c r="H14" s="43"/>
      <c r="I14" s="43"/>
      <c r="J14" s="43"/>
      <c r="K14" s="43"/>
      <c r="L14" s="43"/>
      <c r="M14" s="43"/>
      <c r="N14" s="43"/>
      <c r="O14" s="43"/>
      <c r="P14" s="43"/>
      <c r="Q14" s="43"/>
      <c r="R14" s="43"/>
      <c r="S14" s="43"/>
      <c r="T14" s="43"/>
      <c r="U14" s="43"/>
      <c r="V14" s="43"/>
      <c r="W14" s="43"/>
      <c r="X14" s="44"/>
      <c r="AR14" t="s">
        <v>402</v>
      </c>
    </row>
    <row r="15" spans="5:44" ht="20.100000000000001" hidden="1" customHeight="1">
      <c r="E15" s="12"/>
      <c r="F15" s="13"/>
      <c r="G15" s="13"/>
      <c r="H15" s="13"/>
      <c r="I15" s="13"/>
      <c r="J15" s="13"/>
      <c r="K15" s="13"/>
      <c r="L15" s="13"/>
      <c r="M15" s="13"/>
      <c r="N15" s="13"/>
      <c r="O15" s="13"/>
      <c r="P15" s="13"/>
      <c r="Q15" s="13"/>
      <c r="R15" s="13"/>
      <c r="S15" s="13"/>
      <c r="T15" s="13"/>
      <c r="U15" s="13"/>
      <c r="V15" s="13"/>
      <c r="W15" s="197"/>
      <c r="AR15" t="s">
        <v>407</v>
      </c>
    </row>
    <row r="16" spans="5:44" ht="20.100000000000001" customHeight="1">
      <c r="E16" s="37"/>
      <c r="F16" s="83" t="s">
        <v>450</v>
      </c>
      <c r="G16" s="7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f>
        <v/>
      </c>
      <c r="M16" s="35" t="str">
        <f>+IFERROR(IF(COUNT(M14:M15),ROUND(SUM(M14:M15),0),""),"")</f>
        <v/>
      </c>
      <c r="N16" s="35" t="str">
        <f>+IFERROR(IF(COUNT(N14:N15),ROUND(SUM(N14:N15),0),""),"")</f>
        <v/>
      </c>
      <c r="O16" s="35" t="str">
        <f>+IFERROR(IF(COUNT(O14:O15),ROUND(SUM(O14:O15),0),""),"")</f>
        <v/>
      </c>
      <c r="P16" s="17" t="str">
        <f>+IFERROR(IF(COUNT(O16),ROUND(O16/('Shareholding Pattern'!$P$58)*100,2),""),"")</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f>
        <v/>
      </c>
      <c r="U16" s="53" t="str">
        <f>+IFERROR(IF(COUNT(U14:U15),ROUND(SUM(U14:U15),0),""),"")</f>
        <v/>
      </c>
      <c r="V16" s="17" t="str">
        <f>+IFERROR(IF(COUNT(U16),ROUND(SUM(U16)/SUM(K16)*100,2),""),0)</f>
        <v/>
      </c>
      <c r="W16" s="53" t="str">
        <f>+IFERROR(IF(COUNT(W14:W15),ROUND(SUM(W14:W15),0),""),"")</f>
        <v/>
      </c>
      <c r="AR16" t="s">
        <v>401</v>
      </c>
    </row>
  </sheetData>
  <sheetProtection sheet="1" objects="1" scenarios="1"/>
  <mergeCells count="18">
    <mergeCell ref="X9:X11"/>
    <mergeCell ref="M10:O10"/>
    <mergeCell ref="P10:P11"/>
    <mergeCell ref="J9:J11"/>
    <mergeCell ref="K9:K11"/>
    <mergeCell ref="L9:L11"/>
    <mergeCell ref="M9:P9"/>
    <mergeCell ref="Q9:Q11"/>
    <mergeCell ref="R9:R11"/>
    <mergeCell ref="U9:V10"/>
    <mergeCell ref="W9:W11"/>
    <mergeCell ref="T9:T11"/>
    <mergeCell ref="S9:S11"/>
    <mergeCell ref="E9:E11"/>
    <mergeCell ref="F9:F11"/>
    <mergeCell ref="G9:G11"/>
    <mergeCell ref="H9:H11"/>
    <mergeCell ref="I9:I11"/>
  </mergeCells>
  <dataValidations count="4">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s>
  <hyperlinks>
    <hyperlink ref="G16" location="'Shareholding Pattern'!F35" display="Total"/>
    <hyperlink ref="F16" location="'Shareholding Pattern'!F35" display="Total"/>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B685DB"/>
  </sheetPr>
  <dimension ref="A1:XFC16"/>
  <sheetViews>
    <sheetView showGridLines="0" topLeftCell="A7" zoomScale="85" zoomScaleNormal="85" workbookViewId="0">
      <selection activeCell="E15" sqref="E15:AC15"/>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8.28515625" customWidth="1"/>
    <col min="14" max="14" width="16.5703125" hidden="1" customWidth="1"/>
    <col min="15" max="15" width="16.42578125" customWidth="1"/>
    <col min="16" max="16" width="9.85546875" customWidth="1"/>
    <col min="17" max="19" width="14.5703125" hidden="1" customWidth="1"/>
    <col min="20" max="20" width="19.140625" customWidth="1"/>
    <col min="21" max="21" width="15.42578125" hidden="1" customWidth="1"/>
    <col min="22" max="22" width="9.28515625" hidden="1" customWidth="1"/>
    <col min="23" max="23" width="15.42578125" customWidth="1"/>
    <col min="24" max="24" width="19.42578125" customWidth="1"/>
    <col min="25" max="25" width="2.85546875" customWidth="1"/>
    <col min="26" max="26" width="2.5703125" customWidth="1"/>
    <col min="27" max="16383" width="5.7109375" hidden="1"/>
    <col min="16384" max="16384" width="2.7109375" hidden="1"/>
  </cols>
  <sheetData>
    <row r="1" spans="5:44" hidden="1">
      <c r="I1">
        <v>0</v>
      </c>
    </row>
    <row r="2" spans="5:44"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44" hidden="1"/>
    <row r="4" spans="5:44" hidden="1"/>
    <row r="5" spans="5:44" hidden="1"/>
    <row r="6" spans="5:44" hidden="1"/>
    <row r="7" spans="5:44" ht="15" customHeight="1">
      <c r="AR7" t="s">
        <v>403</v>
      </c>
    </row>
    <row r="8" spans="5:44" ht="15" customHeight="1">
      <c r="AR8" t="s">
        <v>393</v>
      </c>
    </row>
    <row r="9" spans="5:44" ht="29.25" customHeight="1">
      <c r="E9" s="542" t="s">
        <v>137</v>
      </c>
      <c r="F9" s="525" t="s">
        <v>136</v>
      </c>
      <c r="G9" s="525" t="s">
        <v>1</v>
      </c>
      <c r="H9" s="525" t="s">
        <v>3</v>
      </c>
      <c r="I9" s="525" t="s">
        <v>4</v>
      </c>
      <c r="J9" s="525" t="s">
        <v>5</v>
      </c>
      <c r="K9" s="525" t="s">
        <v>6</v>
      </c>
      <c r="L9" s="525" t="s">
        <v>7</v>
      </c>
      <c r="M9" s="525" t="s">
        <v>8</v>
      </c>
      <c r="N9" s="525"/>
      <c r="O9" s="525"/>
      <c r="P9" s="525"/>
      <c r="Q9" s="525" t="s">
        <v>9</v>
      </c>
      <c r="R9" s="542" t="s">
        <v>505</v>
      </c>
      <c r="S9" s="542" t="s">
        <v>134</v>
      </c>
      <c r="T9" s="525" t="s">
        <v>107</v>
      </c>
      <c r="U9" s="525" t="s">
        <v>12</v>
      </c>
      <c r="V9" s="525"/>
      <c r="W9" s="525" t="s">
        <v>14</v>
      </c>
      <c r="X9" s="477" t="s">
        <v>499</v>
      </c>
      <c r="AR9" t="s">
        <v>404</v>
      </c>
    </row>
    <row r="10" spans="5:44" ht="31.5" customHeight="1">
      <c r="E10" s="540"/>
      <c r="F10" s="525"/>
      <c r="G10" s="525"/>
      <c r="H10" s="525"/>
      <c r="I10" s="525"/>
      <c r="J10" s="525"/>
      <c r="K10" s="525"/>
      <c r="L10" s="525"/>
      <c r="M10" s="525" t="s">
        <v>15</v>
      </c>
      <c r="N10" s="525"/>
      <c r="O10" s="525"/>
      <c r="P10" s="525" t="s">
        <v>16</v>
      </c>
      <c r="Q10" s="525"/>
      <c r="R10" s="540"/>
      <c r="S10" s="540"/>
      <c r="T10" s="525"/>
      <c r="U10" s="525"/>
      <c r="V10" s="525"/>
      <c r="W10" s="525"/>
      <c r="X10" s="525"/>
      <c r="AR10" t="s">
        <v>394</v>
      </c>
    </row>
    <row r="11" spans="5:44" ht="78.75" customHeight="1">
      <c r="E11" s="541"/>
      <c r="F11" s="525"/>
      <c r="G11" s="525"/>
      <c r="H11" s="525"/>
      <c r="I11" s="525"/>
      <c r="J11" s="525"/>
      <c r="K11" s="525"/>
      <c r="L11" s="525"/>
      <c r="M11" s="40" t="s">
        <v>17</v>
      </c>
      <c r="N11" s="40" t="s">
        <v>18</v>
      </c>
      <c r="O11" s="40" t="s">
        <v>19</v>
      </c>
      <c r="P11" s="525"/>
      <c r="Q11" s="525"/>
      <c r="R11" s="541"/>
      <c r="S11" s="541"/>
      <c r="T11" s="525"/>
      <c r="U11" s="40" t="s">
        <v>20</v>
      </c>
      <c r="V11" s="40" t="s">
        <v>21</v>
      </c>
      <c r="W11" s="525"/>
      <c r="X11" s="525"/>
      <c r="AR11" t="s">
        <v>405</v>
      </c>
    </row>
    <row r="12" spans="5:44" ht="15.75" customHeight="1">
      <c r="E12" s="9" t="s">
        <v>91</v>
      </c>
      <c r="F12" s="103" t="s">
        <v>53</v>
      </c>
      <c r="G12" s="30"/>
      <c r="H12" s="30"/>
      <c r="I12" s="30"/>
      <c r="J12" s="30"/>
      <c r="K12" s="30"/>
      <c r="L12" s="30"/>
      <c r="M12" s="30"/>
      <c r="N12" s="30"/>
      <c r="O12" s="30"/>
      <c r="P12" s="30"/>
      <c r="Q12" s="30"/>
      <c r="R12" s="30"/>
      <c r="S12" s="30"/>
      <c r="T12" s="30"/>
      <c r="U12" s="30"/>
      <c r="V12" s="30"/>
      <c r="W12" s="30"/>
      <c r="X12" s="31"/>
      <c r="AR12" t="s">
        <v>406</v>
      </c>
    </row>
    <row r="13" spans="5:44" s="11" customFormat="1" ht="20.100000000000001" hidden="1" customHeight="1">
      <c r="E13" s="194"/>
      <c r="F13" s="75"/>
      <c r="G13" s="10"/>
      <c r="H13" s="16"/>
      <c r="I13" s="47"/>
      <c r="J13" s="47"/>
      <c r="K13" s="46" t="str">
        <f>+IFERROR(IF(COUNT(H13:J13),ROUND(SUM(H13:J13),0),""),"")</f>
        <v/>
      </c>
      <c r="L13" s="17" t="str">
        <f>+IFERROR(IF(COUNT(K13),ROUND(K13/'Shareholding Pattern'!$L$57*100,2),""),"")</f>
        <v/>
      </c>
      <c r="M13" s="276" t="str">
        <f>IF(H13="","",H13)</f>
        <v/>
      </c>
      <c r="N13" s="206"/>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3"/>
      <c r="AC13" s="11">
        <f>IF(SUM(H13:W13)&gt;0,1,0)</f>
        <v>0</v>
      </c>
      <c r="AD13" s="11">
        <f>SUM(AC15:AC65535)</f>
        <v>0</v>
      </c>
      <c r="AR13" s="11" t="s">
        <v>397</v>
      </c>
    </row>
    <row r="14" spans="5:44" ht="24.95" customHeight="1">
      <c r="E14" s="42"/>
      <c r="F14" s="43"/>
      <c r="G14" s="264" t="s">
        <v>497</v>
      </c>
      <c r="H14" s="43"/>
      <c r="I14" s="43"/>
      <c r="J14" s="43"/>
      <c r="K14" s="43"/>
      <c r="L14" s="43"/>
      <c r="M14" s="43"/>
      <c r="N14" s="43"/>
      <c r="O14" s="43"/>
      <c r="P14" s="43"/>
      <c r="Q14" s="43"/>
      <c r="R14" s="43"/>
      <c r="S14" s="43"/>
      <c r="T14" s="43"/>
      <c r="U14" s="43"/>
      <c r="V14" s="43"/>
      <c r="W14" s="43"/>
      <c r="X14" s="44"/>
      <c r="AR14" t="s">
        <v>402</v>
      </c>
    </row>
    <row r="15" spans="5:44" ht="20.100000000000001" hidden="1" customHeight="1">
      <c r="E15" s="12"/>
      <c r="F15" s="13"/>
      <c r="G15" s="13"/>
      <c r="H15" s="13"/>
      <c r="I15" s="13"/>
      <c r="J15" s="13"/>
      <c r="K15" s="13"/>
      <c r="L15" s="13"/>
      <c r="M15" s="13"/>
      <c r="N15" s="13"/>
      <c r="O15" s="13"/>
      <c r="P15" s="13"/>
      <c r="Q15" s="13"/>
      <c r="R15" s="13"/>
      <c r="S15" s="13"/>
      <c r="T15" s="13"/>
      <c r="U15" s="13"/>
      <c r="V15" s="13"/>
      <c r="W15" s="197"/>
      <c r="AR15" t="s">
        <v>407</v>
      </c>
    </row>
    <row r="16" spans="5:44" ht="20.100000000000001" customHeight="1">
      <c r="E16" s="37"/>
      <c r="F16" s="83" t="s">
        <v>450</v>
      </c>
      <c r="G16" s="7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f>
        <v/>
      </c>
      <c r="M16" s="35" t="str">
        <f>+IFERROR(IF(COUNT(M14:M15),ROUND(SUM(M14:M15),0),""),"")</f>
        <v/>
      </c>
      <c r="N16" s="35" t="str">
        <f>+IFERROR(IF(COUNT(N14:N15),ROUND(SUM(N14:N15),0),""),"")</f>
        <v/>
      </c>
      <c r="O16" s="35" t="str">
        <f>+IFERROR(IF(COUNT(O14:O15),ROUND(SUM(O14:O15),0),""),"")</f>
        <v/>
      </c>
      <c r="P16" s="17" t="str">
        <f>+IFERROR(IF(COUNT(O16),ROUND(O16/('Shareholding Pattern'!$P$58)*100,2),""),"")</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f>
        <v/>
      </c>
      <c r="U16" s="53" t="str">
        <f>+IFERROR(IF(COUNT(U14:U15),ROUND(SUM(U14:U15),0),""),"")</f>
        <v/>
      </c>
      <c r="V16" s="17" t="str">
        <f>+IFERROR(IF(COUNT(U16),ROUND(SUM(U16)/SUM(K16)*100,2),""),0)</f>
        <v/>
      </c>
      <c r="W16" s="53" t="str">
        <f>+IFERROR(IF(COUNT(W14:W15),ROUND(SUM(W14:W15),0),""),"")</f>
        <v/>
      </c>
      <c r="AR16" t="s">
        <v>401</v>
      </c>
    </row>
  </sheetData>
  <sheetProtection sheet="1" objects="1" scenarios="1"/>
  <mergeCells count="18">
    <mergeCell ref="X9:X11"/>
    <mergeCell ref="W9:W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E9:E11"/>
    <mergeCell ref="U9:V10"/>
  </mergeCells>
  <dataValidations count="4">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s>
  <hyperlinks>
    <hyperlink ref="G16" location="'Shareholding Pattern'!F36" display="Total"/>
    <hyperlink ref="F16" location="'Shareholding Pattern'!F36" display="Total"/>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7109375" customWidth="1"/>
    <col min="14" max="14" width="15.7109375" hidden="1" customWidth="1"/>
    <col min="15" max="15" width="17.7109375" customWidth="1"/>
    <col min="16" max="16" width="9.42578125" customWidth="1"/>
    <col min="17" max="19" width="14.5703125" hidden="1" customWidth="1"/>
    <col min="20" max="20" width="19.140625" customWidth="1"/>
    <col min="21" max="21" width="15.42578125" hidden="1" customWidth="1"/>
    <col min="22" max="22" width="8.140625" hidden="1" customWidth="1"/>
    <col min="23" max="23" width="15.42578125" customWidth="1"/>
    <col min="24" max="24" width="16.85546875" customWidth="1"/>
    <col min="25" max="25" width="3.5703125" customWidth="1"/>
    <col min="26" max="26" width="3.42578125" customWidth="1"/>
    <col min="27" max="16383" width="20.28515625" hidden="1"/>
    <col min="16384" max="16384" width="7.140625" hidden="1"/>
  </cols>
  <sheetData>
    <row r="1" spans="5:44" hidden="1">
      <c r="I1">
        <v>0</v>
      </c>
    </row>
    <row r="2" spans="5:44"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44" hidden="1"/>
    <row r="4" spans="5:44" hidden="1"/>
    <row r="5" spans="5:44" hidden="1"/>
    <row r="6" spans="5:44" hidden="1"/>
    <row r="7" spans="5:44" ht="15" customHeight="1">
      <c r="AR7" t="s">
        <v>403</v>
      </c>
    </row>
    <row r="8" spans="5:44" ht="15" customHeight="1">
      <c r="AR8" t="s">
        <v>393</v>
      </c>
    </row>
    <row r="9" spans="5:44" ht="29.25" customHeight="1">
      <c r="E9" s="542" t="s">
        <v>137</v>
      </c>
      <c r="F9" s="477" t="s">
        <v>136</v>
      </c>
      <c r="G9" s="525" t="s">
        <v>1</v>
      </c>
      <c r="H9" s="477" t="s">
        <v>3</v>
      </c>
      <c r="I9" s="525" t="s">
        <v>4</v>
      </c>
      <c r="J9" s="525" t="s">
        <v>5</v>
      </c>
      <c r="K9" s="525" t="s">
        <v>6</v>
      </c>
      <c r="L9" s="525" t="s">
        <v>7</v>
      </c>
      <c r="M9" s="525" t="s">
        <v>8</v>
      </c>
      <c r="N9" s="525"/>
      <c r="O9" s="525"/>
      <c r="P9" s="525"/>
      <c r="Q9" s="542" t="s">
        <v>505</v>
      </c>
      <c r="R9" s="525" t="s">
        <v>10</v>
      </c>
      <c r="S9" s="542" t="s">
        <v>134</v>
      </c>
      <c r="T9" s="525" t="s">
        <v>107</v>
      </c>
      <c r="U9" s="525" t="s">
        <v>12</v>
      </c>
      <c r="V9" s="525"/>
      <c r="W9" s="525" t="s">
        <v>14</v>
      </c>
      <c r="X9" s="477" t="s">
        <v>499</v>
      </c>
      <c r="AR9" t="s">
        <v>404</v>
      </c>
    </row>
    <row r="10" spans="5:44" ht="31.5" customHeight="1">
      <c r="E10" s="540"/>
      <c r="F10" s="525"/>
      <c r="G10" s="525"/>
      <c r="H10" s="525"/>
      <c r="I10" s="525"/>
      <c r="J10" s="525"/>
      <c r="K10" s="525"/>
      <c r="L10" s="525"/>
      <c r="M10" s="525" t="s">
        <v>15</v>
      </c>
      <c r="N10" s="525"/>
      <c r="O10" s="525"/>
      <c r="P10" s="525" t="s">
        <v>16</v>
      </c>
      <c r="Q10" s="540"/>
      <c r="R10" s="525"/>
      <c r="S10" s="540"/>
      <c r="T10" s="525"/>
      <c r="U10" s="525"/>
      <c r="V10" s="525"/>
      <c r="W10" s="525"/>
      <c r="X10" s="525"/>
      <c r="AR10" t="s">
        <v>394</v>
      </c>
    </row>
    <row r="11" spans="5:44" ht="78.75" customHeight="1">
      <c r="E11" s="541"/>
      <c r="F11" s="525"/>
      <c r="G11" s="525"/>
      <c r="H11" s="525"/>
      <c r="I11" s="525"/>
      <c r="J11" s="525"/>
      <c r="K11" s="525"/>
      <c r="L11" s="525"/>
      <c r="M11" s="40" t="s">
        <v>17</v>
      </c>
      <c r="N11" s="40" t="s">
        <v>18</v>
      </c>
      <c r="O11" s="40" t="s">
        <v>19</v>
      </c>
      <c r="P11" s="525"/>
      <c r="Q11" s="541"/>
      <c r="R11" s="525"/>
      <c r="S11" s="541"/>
      <c r="T11" s="525"/>
      <c r="U11" s="40" t="s">
        <v>20</v>
      </c>
      <c r="V11" s="40" t="s">
        <v>21</v>
      </c>
      <c r="W11" s="525"/>
      <c r="X11" s="525"/>
      <c r="AR11" t="s">
        <v>405</v>
      </c>
    </row>
    <row r="12" spans="5:44" ht="20.25" customHeight="1">
      <c r="E12" s="9" t="s">
        <v>92</v>
      </c>
      <c r="F12" s="52" t="s">
        <v>55</v>
      </c>
      <c r="G12" s="30"/>
      <c r="H12" s="30"/>
      <c r="I12" s="30"/>
      <c r="J12" s="30"/>
      <c r="K12" s="30"/>
      <c r="L12" s="30"/>
      <c r="M12" s="30"/>
      <c r="N12" s="30"/>
      <c r="O12" s="30"/>
      <c r="P12" s="30"/>
      <c r="Q12" s="30"/>
      <c r="R12" s="30"/>
      <c r="S12" s="30"/>
      <c r="T12" s="30"/>
      <c r="U12" s="30"/>
      <c r="V12" s="30"/>
      <c r="W12" s="30"/>
      <c r="X12" s="31"/>
      <c r="AR12" t="s">
        <v>406</v>
      </c>
    </row>
    <row r="13" spans="5:44" s="11" customFormat="1" ht="20.100000000000001" hidden="1" customHeight="1">
      <c r="E13" s="194"/>
      <c r="F13" s="75"/>
      <c r="G13" s="10"/>
      <c r="H13" s="16"/>
      <c r="I13" s="47"/>
      <c r="J13" s="47"/>
      <c r="K13" s="46" t="str">
        <f>+IFERROR(IF(COUNT(H13:J13),ROUND(SUM(H13:J13),0),""),"")</f>
        <v/>
      </c>
      <c r="L13" s="17" t="str">
        <f>+IFERROR(IF(COUNT(K13),ROUND(K13/'Shareholding Pattern'!$L$57*100,2),""),"")</f>
        <v/>
      </c>
      <c r="M13" s="276" t="str">
        <f>IF(H13="","",H13)</f>
        <v/>
      </c>
      <c r="N13" s="206"/>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3"/>
      <c r="AC13" s="11">
        <f>IF(SUM(H13:W13)&gt;0,1,0)</f>
        <v>0</v>
      </c>
      <c r="AD13" s="11">
        <f>SUM(AC15:AC65535)</f>
        <v>0</v>
      </c>
      <c r="AR13" s="11" t="s">
        <v>397</v>
      </c>
    </row>
    <row r="14" spans="5:44" ht="24.95" customHeight="1">
      <c r="E14" s="42"/>
      <c r="F14" s="43"/>
      <c r="G14" s="264" t="s">
        <v>494</v>
      </c>
      <c r="H14" s="43"/>
      <c r="I14" s="43"/>
      <c r="J14" s="43"/>
      <c r="K14" s="43"/>
      <c r="L14" s="43"/>
      <c r="M14" s="43"/>
      <c r="N14" s="43"/>
      <c r="O14" s="43"/>
      <c r="P14" s="43"/>
      <c r="Q14" s="43"/>
      <c r="R14" s="43"/>
      <c r="S14" s="43"/>
      <c r="T14" s="43"/>
      <c r="U14" s="43"/>
      <c r="V14" s="43"/>
      <c r="W14" s="43"/>
      <c r="X14" s="44"/>
      <c r="AR14" t="s">
        <v>402</v>
      </c>
    </row>
    <row r="15" spans="5:44" ht="15" hidden="1" customHeight="1">
      <c r="E15" s="12"/>
      <c r="F15" s="13"/>
      <c r="G15" s="13"/>
      <c r="H15" s="13"/>
      <c r="I15" s="13"/>
      <c r="J15" s="13"/>
      <c r="K15" s="13"/>
      <c r="L15" s="13"/>
      <c r="M15" s="13"/>
      <c r="N15" s="13"/>
      <c r="O15" s="13"/>
      <c r="P15" s="13"/>
      <c r="Q15" s="13"/>
      <c r="R15" s="13"/>
      <c r="S15" s="13"/>
      <c r="T15" s="13"/>
      <c r="U15" s="13"/>
      <c r="V15" s="13"/>
      <c r="W15" s="197"/>
      <c r="AR15" t="s">
        <v>407</v>
      </c>
    </row>
    <row r="16" spans="5:44" ht="20.100000000000001" customHeight="1">
      <c r="E16" s="37"/>
      <c r="F16" s="83" t="s">
        <v>450</v>
      </c>
      <c r="G16" s="7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f>
        <v/>
      </c>
      <c r="M16" s="35" t="str">
        <f>+IFERROR(IF(COUNT(M14:M15),ROUND(SUM(M14:M15),0),""),"")</f>
        <v/>
      </c>
      <c r="N16" s="35" t="str">
        <f>+IFERROR(IF(COUNT(N14:N15),ROUND(SUM(N14:N15),0),""),"")</f>
        <v/>
      </c>
      <c r="O16" s="35" t="str">
        <f>+IFERROR(IF(COUNT(O14:O15),ROUND(SUM(O14:O15),0),""),"")</f>
        <v/>
      </c>
      <c r="P16" s="17" t="str">
        <f>+IFERROR(IF(COUNT(O16),ROUND(O16/('Shareholding Pattern'!$P$58)*100,2),""),"")</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f>
        <v/>
      </c>
      <c r="U16" s="53" t="str">
        <f>+IFERROR(IF(COUNT(U14:U15),ROUND(SUM(U14:U15),0),""),"")</f>
        <v/>
      </c>
      <c r="V16" s="17" t="str">
        <f>+IFERROR(IF(COUNT(U16),ROUND(SUM(U16)/SUM(K16)*100,2),""),0)</f>
        <v/>
      </c>
      <c r="W16" s="53" t="str">
        <f>+IFERROR(IF(COUNT(W14:W15),ROUND(SUM(W14:W15),0),""),"")</f>
        <v/>
      </c>
      <c r="AR16" t="s">
        <v>401</v>
      </c>
    </row>
  </sheetData>
  <sheetProtection sheet="1" objects="1" scenarios="1"/>
  <mergeCells count="18">
    <mergeCell ref="X9:X11"/>
    <mergeCell ref="W9:W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E9:E11"/>
    <mergeCell ref="U9:V10"/>
  </mergeCells>
  <dataValidations count="4">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s>
  <hyperlinks>
    <hyperlink ref="G16" location="'Shareholding Pattern'!F37" display="Total"/>
    <hyperlink ref="F16" location="'Shareholding Pattern'!F37" display="Total"/>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B685DB"/>
  </sheetPr>
  <dimension ref="A1:XFC16"/>
  <sheetViews>
    <sheetView showGridLines="0" topLeftCell="A7" zoomScale="70" zoomScaleNormal="70" workbookViewId="0">
      <selection activeCell="D15" sqref="D15:AC15"/>
    </sheetView>
  </sheetViews>
  <sheetFormatPr defaultColWidth="0" defaultRowHeight="15"/>
  <cols>
    <col min="1" max="1" width="2.28515625" customWidth="1"/>
    <col min="2" max="2" width="2.140625" hidden="1" customWidth="1"/>
    <col min="3" max="3" width="2" hidden="1" customWidth="1"/>
    <col min="4" max="4" width="7.140625" customWidth="1"/>
    <col min="5" max="5" width="35.7109375" customWidth="1"/>
    <col min="6" max="7" width="38.5703125" customWidth="1"/>
    <col min="8" max="8" width="13.7109375" customWidth="1"/>
    <col min="9" max="10" width="14.5703125" customWidth="1"/>
    <col min="11" max="11" width="14.5703125" hidden="1" customWidth="1"/>
    <col min="12" max="12" width="15.5703125" hidden="1" customWidth="1"/>
    <col min="13" max="13" width="15" customWidth="1"/>
    <col min="14" max="14" width="15.42578125" customWidth="1"/>
    <col min="15" max="15" width="16" customWidth="1"/>
    <col min="16" max="16" width="16.42578125" hidden="1" customWidth="1"/>
    <col min="17" max="17" width="15.28515625" customWidth="1"/>
    <col min="18" max="18" width="13" customWidth="1"/>
    <col min="19" max="20" width="14.5703125" hidden="1" customWidth="1"/>
    <col min="21" max="21" width="19.140625" hidden="1" customWidth="1"/>
    <col min="22" max="22" width="15.42578125" customWidth="1"/>
    <col min="23" max="23" width="13" hidden="1" customWidth="1"/>
    <col min="24" max="24" width="8.28515625" hidden="1" customWidth="1"/>
    <col min="25" max="25" width="14.5703125" customWidth="1"/>
    <col min="26" max="26" width="16.85546875" customWidth="1"/>
    <col min="27" max="27" width="4.28515625" customWidth="1"/>
    <col min="28" max="28" width="2.5703125" hidden="1"/>
    <col min="29" max="16383" width="5.140625" hidden="1"/>
    <col min="16384" max="16384" width="4.140625" hidden="1"/>
  </cols>
  <sheetData>
    <row r="1" spans="4:57" hidden="1">
      <c r="I1">
        <v>0</v>
      </c>
      <c r="AR1" t="s">
        <v>443</v>
      </c>
      <c r="AS1" t="s">
        <v>444</v>
      </c>
      <c r="AT1" t="s">
        <v>445</v>
      </c>
      <c r="AU1" t="s">
        <v>446</v>
      </c>
      <c r="AV1" t="s">
        <v>523</v>
      </c>
      <c r="AW1" t="s">
        <v>498</v>
      </c>
      <c r="AX1" t="s">
        <v>525</v>
      </c>
      <c r="AY1" t="s">
        <v>526</v>
      </c>
      <c r="AZ1" t="s">
        <v>527</v>
      </c>
      <c r="BA1" t="s">
        <v>400</v>
      </c>
      <c r="BB1" t="s">
        <v>395</v>
      </c>
      <c r="BC1" t="s">
        <v>528</v>
      </c>
      <c r="BD1" t="s">
        <v>524</v>
      </c>
      <c r="BE1" t="s">
        <v>401</v>
      </c>
    </row>
    <row r="2" spans="4:57" hidden="1">
      <c r="E2" t="s">
        <v>349</v>
      </c>
      <c r="F2" t="s">
        <v>435</v>
      </c>
      <c r="G2" t="s">
        <v>249</v>
      </c>
      <c r="H2" t="s">
        <v>420</v>
      </c>
      <c r="I2" t="s">
        <v>144</v>
      </c>
      <c r="J2" t="s">
        <v>165</v>
      </c>
      <c r="K2" t="s">
        <v>166</v>
      </c>
      <c r="L2" t="s">
        <v>167</v>
      </c>
      <c r="M2" t="s">
        <v>168</v>
      </c>
      <c r="N2" t="s">
        <v>169</v>
      </c>
      <c r="O2" t="s">
        <v>170</v>
      </c>
      <c r="P2" t="s">
        <v>171</v>
      </c>
      <c r="Q2" t="s">
        <v>172</v>
      </c>
      <c r="R2" t="s">
        <v>173</v>
      </c>
      <c r="S2" t="s">
        <v>174</v>
      </c>
      <c r="T2" t="s">
        <v>175</v>
      </c>
      <c r="U2" t="s">
        <v>176</v>
      </c>
      <c r="V2" t="s">
        <v>177</v>
      </c>
      <c r="W2" t="s">
        <v>178</v>
      </c>
      <c r="X2" t="s">
        <v>179</v>
      </c>
      <c r="Y2" t="s">
        <v>182</v>
      </c>
      <c r="Z2" t="s">
        <v>499</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s="63" t="s">
        <v>403</v>
      </c>
    </row>
    <row r="5" spans="4:57" hidden="1">
      <c r="AF5" s="63" t="s">
        <v>393</v>
      </c>
    </row>
    <row r="6" spans="4:57" hidden="1">
      <c r="AF6" s="63" t="s">
        <v>404</v>
      </c>
    </row>
    <row r="7" spans="4:57">
      <c r="AF7" s="63" t="s">
        <v>394</v>
      </c>
    </row>
    <row r="8" spans="4:57">
      <c r="AF8" s="63" t="s">
        <v>405</v>
      </c>
    </row>
    <row r="9" spans="4:57" ht="29.25" customHeight="1">
      <c r="D9" s="542" t="s">
        <v>137</v>
      </c>
      <c r="E9" s="542" t="s">
        <v>34</v>
      </c>
      <c r="F9" s="542" t="s">
        <v>434</v>
      </c>
      <c r="G9" s="484" t="s">
        <v>136</v>
      </c>
      <c r="H9" s="525" t="s">
        <v>1</v>
      </c>
      <c r="I9" s="484" t="s">
        <v>426</v>
      </c>
      <c r="J9" s="525" t="s">
        <v>3</v>
      </c>
      <c r="K9" s="525" t="s">
        <v>4</v>
      </c>
      <c r="L9" s="525" t="s">
        <v>5</v>
      </c>
      <c r="M9" s="525" t="s">
        <v>6</v>
      </c>
      <c r="N9" s="525" t="s">
        <v>7</v>
      </c>
      <c r="O9" s="525" t="s">
        <v>8</v>
      </c>
      <c r="P9" s="525"/>
      <c r="Q9" s="525"/>
      <c r="R9" s="525"/>
      <c r="S9" s="525" t="s">
        <v>9</v>
      </c>
      <c r="T9" s="542" t="s">
        <v>505</v>
      </c>
      <c r="U9" s="542" t="s">
        <v>138</v>
      </c>
      <c r="V9" s="525" t="s">
        <v>107</v>
      </c>
      <c r="W9" s="525" t="s">
        <v>12</v>
      </c>
      <c r="X9" s="525"/>
      <c r="Y9" s="525" t="s">
        <v>14</v>
      </c>
      <c r="Z9" s="477" t="s">
        <v>499</v>
      </c>
      <c r="AG9" s="63" t="s">
        <v>406</v>
      </c>
      <c r="AV9" t="s">
        <v>34</v>
      </c>
    </row>
    <row r="10" spans="4:57" ht="31.5" customHeight="1">
      <c r="D10" s="540"/>
      <c r="E10" s="540"/>
      <c r="F10" s="540"/>
      <c r="G10" s="485"/>
      <c r="H10" s="525"/>
      <c r="I10" s="540"/>
      <c r="J10" s="525"/>
      <c r="K10" s="525"/>
      <c r="L10" s="525"/>
      <c r="M10" s="525"/>
      <c r="N10" s="525"/>
      <c r="O10" s="525" t="s">
        <v>15</v>
      </c>
      <c r="P10" s="525"/>
      <c r="Q10" s="525"/>
      <c r="R10" s="525" t="s">
        <v>16</v>
      </c>
      <c r="S10" s="525"/>
      <c r="T10" s="540"/>
      <c r="U10" s="537"/>
      <c r="V10" s="525"/>
      <c r="W10" s="525"/>
      <c r="X10" s="525"/>
      <c r="Y10" s="525"/>
      <c r="Z10" s="525"/>
      <c r="AG10" s="63" t="s">
        <v>397</v>
      </c>
      <c r="AV10" t="s">
        <v>437</v>
      </c>
    </row>
    <row r="11" spans="4:57" ht="75">
      <c r="D11" s="541"/>
      <c r="E11" s="541"/>
      <c r="F11" s="541"/>
      <c r="G11" s="486"/>
      <c r="H11" s="525"/>
      <c r="I11" s="541"/>
      <c r="J11" s="525"/>
      <c r="K11" s="525"/>
      <c r="L11" s="525"/>
      <c r="M11" s="525"/>
      <c r="N11" s="525"/>
      <c r="O11" s="40" t="s">
        <v>17</v>
      </c>
      <c r="P11" s="40" t="s">
        <v>18</v>
      </c>
      <c r="Q11" s="40" t="s">
        <v>19</v>
      </c>
      <c r="R11" s="525"/>
      <c r="S11" s="525"/>
      <c r="T11" s="541"/>
      <c r="U11" s="538"/>
      <c r="V11" s="525"/>
      <c r="W11" s="40" t="s">
        <v>20</v>
      </c>
      <c r="X11" s="40" t="s">
        <v>21</v>
      </c>
      <c r="Y11" s="525"/>
      <c r="Z11" s="525"/>
      <c r="AG11" s="63" t="s">
        <v>402</v>
      </c>
    </row>
    <row r="12" spans="4:57" ht="15.75">
      <c r="D12" s="9" t="s">
        <v>93</v>
      </c>
      <c r="E12" s="81" t="s">
        <v>33</v>
      </c>
      <c r="F12" s="82"/>
      <c r="G12" s="30"/>
      <c r="H12" s="30"/>
      <c r="I12" s="30"/>
      <c r="J12" s="30"/>
      <c r="K12" s="30"/>
      <c r="L12" s="30"/>
      <c r="M12" s="30"/>
      <c r="N12" s="30"/>
      <c r="O12" s="30"/>
      <c r="P12" s="30"/>
      <c r="Q12" s="30"/>
      <c r="R12" s="30"/>
      <c r="S12" s="30"/>
      <c r="T12" s="30"/>
      <c r="U12" s="30"/>
      <c r="V12" s="30"/>
      <c r="W12" s="30"/>
      <c r="X12" s="30"/>
      <c r="Y12" s="30"/>
      <c r="Z12" s="31"/>
      <c r="AF12" s="63" t="s">
        <v>407</v>
      </c>
    </row>
    <row r="13" spans="4:57" s="11" customFormat="1" ht="20.100000000000001" hidden="1" customHeight="1">
      <c r="D13" s="66"/>
      <c r="E13" s="75"/>
      <c r="F13" s="77"/>
      <c r="G13" s="77"/>
      <c r="H13" s="10"/>
      <c r="I13" s="16"/>
      <c r="J13" s="16"/>
      <c r="K13" s="47"/>
      <c r="L13" s="47"/>
      <c r="M13" s="237" t="str">
        <f>+IFERROR(IF(COUNT(J13:L13),ROUND(SUM(J13:L13),0),""),"")</f>
        <v/>
      </c>
      <c r="N13" s="235" t="str">
        <f>+IFERROR(IF(COUNT(M13),ROUND(M13/'Shareholding Pattern'!$L$57*100,2),""),"")</f>
        <v/>
      </c>
      <c r="O13" s="277" t="str">
        <f>IF(J13="","",J13)</f>
        <v/>
      </c>
      <c r="P13" s="206"/>
      <c r="Q13" s="236" t="str">
        <f>+IFERROR(IF(COUNT(O13:P13),ROUND(SUM(O13,P13),2),""),"")</f>
        <v/>
      </c>
      <c r="R13" s="235" t="str">
        <f>+IFERROR(IF(COUNT(Q13),ROUND(Q13/('Shareholding Pattern'!$P$58)*100,2),""),"")</f>
        <v/>
      </c>
      <c r="S13" s="47"/>
      <c r="T13" s="47"/>
      <c r="U13" s="238" t="str">
        <f>+IFERROR(IF(COUNT(S13:T13),ROUND(SUM(S13:T13),0),""),"")</f>
        <v/>
      </c>
      <c r="V13" s="235" t="str">
        <f>+IFERROR(IF(COUNT(M13,U13),ROUND(SUM(U13,M13)/SUM('Shareholding Pattern'!$L$57,'Shareholding Pattern'!$T$57)*100,2),""),"")</f>
        <v/>
      </c>
      <c r="W13" s="47"/>
      <c r="X13" s="235" t="str">
        <f>+IFERROR(IF(COUNT(W13),ROUND(SUM(W13)/SUM(M13)*100,2),""),0)</f>
        <v/>
      </c>
      <c r="Y13" s="16"/>
      <c r="Z13" s="281"/>
      <c r="AC13" s="11">
        <f>IF(SUM(H13:Y13)&gt;0,1,0)</f>
        <v>0</v>
      </c>
      <c r="AD13" s="11">
        <f>SUM(AC15:AC65535)</f>
        <v>0</v>
      </c>
      <c r="AF13" s="63" t="s">
        <v>401</v>
      </c>
    </row>
    <row r="14" spans="4:57" ht="24.95" customHeight="1">
      <c r="D14" s="45"/>
      <c r="E14" s="43"/>
      <c r="F14" s="43"/>
      <c r="G14" s="55"/>
      <c r="H14" s="43"/>
      <c r="I14" s="43"/>
      <c r="J14" s="43"/>
      <c r="K14" s="43"/>
      <c r="L14" s="43"/>
      <c r="M14" s="43"/>
      <c r="N14" s="43"/>
      <c r="O14" s="43"/>
      <c r="P14" s="43"/>
      <c r="Q14" s="43"/>
      <c r="R14" s="43"/>
      <c r="S14" s="43"/>
      <c r="T14" s="43"/>
      <c r="U14" s="43"/>
      <c r="V14" s="43"/>
      <c r="W14" s="43"/>
      <c r="Z14" s="44"/>
    </row>
    <row r="15" spans="4:57" hidden="1">
      <c r="D15" s="203"/>
      <c r="E15" s="18"/>
      <c r="F15" s="18"/>
      <c r="G15" s="18"/>
      <c r="H15" s="18"/>
      <c r="I15" s="18"/>
      <c r="J15" s="201"/>
      <c r="K15" s="201"/>
      <c r="L15" s="18"/>
      <c r="M15" s="18"/>
      <c r="N15" s="18"/>
      <c r="O15" s="18"/>
      <c r="P15" s="18"/>
      <c r="Q15" s="18"/>
      <c r="R15" s="18"/>
      <c r="S15" s="18"/>
      <c r="T15" s="18"/>
      <c r="U15" s="18"/>
      <c r="V15" s="18"/>
      <c r="W15" s="18"/>
      <c r="X15" s="202"/>
    </row>
    <row r="16" spans="4:57" ht="20.100000000000001" customHeight="1">
      <c r="D16" s="59"/>
      <c r="E16" s="36"/>
      <c r="F16" s="60" t="s">
        <v>450</v>
      </c>
      <c r="G16" s="36"/>
      <c r="H16" s="60" t="s">
        <v>19</v>
      </c>
      <c r="I16" s="64" t="str">
        <f>+IFERROR(IF(COUNT(I13:I15),ROUND(SUMIF($F$13:I15,"Category",I13:I15),0),""),"")</f>
        <v/>
      </c>
      <c r="J16" s="64" t="str">
        <f>+IFERROR(IF(COUNT(J13:J15),ROUND(SUMIF($F$13:J15,"Category",J13:J15),0),""),"")</f>
        <v/>
      </c>
      <c r="K16" s="64" t="str">
        <f>+IFERROR(IF(COUNT(K13:K15),ROUND(SUMIF($F$13:K15,"Category",K13:K15),0),""),"")</f>
        <v/>
      </c>
      <c r="L16" s="64" t="str">
        <f>+IFERROR(IF(COUNT(L13:L15),ROUND(SUMIF($F$13:L15,"Category",L13:L15),0),""),"")</f>
        <v/>
      </c>
      <c r="M16" s="64" t="str">
        <f>+IFERROR(IF(COUNT(M13:M15),ROUND(SUMIF($F$13:M15,"Category",M13:M15),0),""),"")</f>
        <v/>
      </c>
      <c r="N16" s="235" t="str">
        <f>+IFERROR(IF(COUNT(N13:N15),ROUND(SUMIF($F$13:N15,"Category",N13:N15),2),""),"")</f>
        <v/>
      </c>
      <c r="O16" s="78" t="str">
        <f>+IFERROR(IF(COUNT(O13:O15),ROUND(SUMIF($F$13:O15,"Category",O13:O15),0),""),"")</f>
        <v/>
      </c>
      <c r="P16" s="188" t="str">
        <f>+IFERROR(IF(COUNT(P13:P15),ROUND(SUMIF($F$13:P15,"Category",P13:P15),0),""),"")</f>
        <v/>
      </c>
      <c r="Q16" s="188" t="str">
        <f>+IFERROR(IF(COUNT(Q13:Q15),ROUND(SUMIF($F$13:Q15,"Category",Q13:Q15),0),""),"")</f>
        <v/>
      </c>
      <c r="R16" s="235" t="str">
        <f>+IFERROR(IF(COUNT(R13:R15),ROUND(SUMIF($F$13:R15,"Category",R13:R15),2),""),"")</f>
        <v/>
      </c>
      <c r="S16" s="64" t="str">
        <f>+IFERROR(IF(COUNT(S13:S15),ROUND(SUMIF($F$13:S15,"Category",S13:S15),0),""),"")</f>
        <v/>
      </c>
      <c r="T16" s="64" t="str">
        <f>+IFERROR(IF(COUNT(T13:T15),ROUND(SUMIF($F$13:T15,"Category",T13:T15),0),""),"")</f>
        <v/>
      </c>
      <c r="U16" s="64" t="str">
        <f>+IFERROR(IF(COUNT(U13:U15),ROUND(SUMIF($F$13:U15,"Category",U13:U15),0),""),"")</f>
        <v/>
      </c>
      <c r="V16" s="141" t="str">
        <f>+IFERROR(IF(COUNT(V13:V15),ROUND(SUMIF($F$13:V15,"Category",V13:V15),2),""),"")</f>
        <v/>
      </c>
      <c r="W16" s="64" t="str">
        <f>+IFERROR(IF(COUNT(W13:W15),ROUND(SUMIF($F$13:W15,"Category",W13:W15),0),""),"")</f>
        <v/>
      </c>
      <c r="X16" s="235" t="str">
        <f>+IFERROR(IF(COUNT(W16),ROUND(SUM(W16)/SUM(M16)*100,2),""),0)</f>
        <v/>
      </c>
      <c r="Y16" s="64" t="str">
        <f>+IFERROR(IF(COUNT(Y13:Y15),ROUND(SUMIF($F$13:Y15,"Category",Y13:Y15),0),""),"")</f>
        <v/>
      </c>
    </row>
  </sheetData>
  <sheetProtection sheet="1" objects="1" scenarios="1"/>
  <mergeCells count="21">
    <mergeCell ref="Z9:Z11"/>
    <mergeCell ref="M9:M11"/>
    <mergeCell ref="N9:N11"/>
    <mergeCell ref="O9:R9"/>
    <mergeCell ref="W9:X10"/>
    <mergeCell ref="Y9:Y11"/>
    <mergeCell ref="V9:V11"/>
    <mergeCell ref="T9:T11"/>
    <mergeCell ref="U9:U11"/>
    <mergeCell ref="O10:Q10"/>
    <mergeCell ref="S9:S11"/>
    <mergeCell ref="R10:R11"/>
    <mergeCell ref="K9:K11"/>
    <mergeCell ref="L9:L11"/>
    <mergeCell ref="J9:J11"/>
    <mergeCell ref="D9:D11"/>
    <mergeCell ref="E9:E11"/>
    <mergeCell ref="F9:F11"/>
    <mergeCell ref="H9:H11"/>
    <mergeCell ref="I9:I11"/>
    <mergeCell ref="G9:G11"/>
  </mergeCells>
  <dataValidations count="7">
    <dataValidation type="whole" operator="lessThanOrEqual" allowBlank="1" showInputMessage="1" showErrorMessage="1" sqref="Y13">
      <formula1>M13</formula1>
    </dataValidation>
    <dataValidation type="whole" operator="lessThanOrEqual" allowBlank="1" showInputMessage="1" showErrorMessage="1" sqref="W13">
      <formula1>J13</formula1>
    </dataValidation>
    <dataValidation type="whole" operator="greaterThanOrEqual" allowBlank="1" showInputMessage="1" showErrorMessage="1" sqref="O13:P13 J13:L13 S13:T13">
      <formula1>0</formula1>
    </dataValidation>
    <dataValidation type="textLength" operator="equal" allowBlank="1" showInputMessage="1" showErrorMessage="1" prompt="[A-Z][A-Z][A-Z][A-Z][A-Z][0-9][0-9][0-9][0-9][A-Z]_x000a__x000a_In absence of PAN write : ZZZZZ9999Z_x000a_" sqref="H13">
      <formula1>10</formula1>
    </dataValidation>
    <dataValidation type="whole" operator="greaterThan" allowBlank="1" showInputMessage="1" showErrorMessage="1" sqref="I13">
      <formula1>0</formula1>
    </dataValidation>
    <dataValidation type="list" allowBlank="1" showInputMessage="1" showErrorMessage="1" sqref="E13">
      <formula1>$AR$1:$BE$1</formula1>
    </dataValidation>
    <dataValidation type="list" allowBlank="1" showInputMessage="1" showErrorMessage="1" sqref="F13">
      <formula1>$AV$9:$AV$10</formula1>
    </dataValidation>
  </dataValidations>
  <hyperlinks>
    <hyperlink ref="H16" location="'Shareholding Pattern'!F38" display="Total"/>
    <hyperlink ref="F16" location="'Shareholding Pattern'!F38" display="Total"/>
  </hyperlink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hidden="1" customWidth="1"/>
    <col min="3" max="4" width="2"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6.7109375" customWidth="1"/>
    <col min="13" max="13" width="15.42578125" customWidth="1"/>
    <col min="14" max="14" width="15.42578125" hidden="1" customWidth="1"/>
    <col min="15" max="15" width="17.42578125" customWidth="1"/>
    <col min="16" max="16" width="14.5703125" customWidth="1"/>
    <col min="17" max="17" width="15.5703125" hidden="1" customWidth="1"/>
    <col min="18" max="18" width="16.42578125" hidden="1" customWidth="1"/>
    <col min="19" max="19" width="13.7109375" hidden="1" customWidth="1"/>
    <col min="20" max="20" width="14.5703125" customWidth="1"/>
    <col min="21" max="21" width="14.5703125" hidden="1" customWidth="1"/>
    <col min="22" max="22" width="8.28515625" hidden="1" customWidth="1"/>
    <col min="23" max="23" width="15.5703125" customWidth="1"/>
    <col min="24" max="24" width="17.85546875" customWidth="1"/>
    <col min="25" max="25" width="3.85546875" customWidth="1"/>
    <col min="26" max="26" width="5.140625" customWidth="1"/>
    <col min="27" max="16383" width="21.5703125" hidden="1"/>
    <col min="16384" max="16384" width="1.85546875" hidden="1"/>
  </cols>
  <sheetData>
    <row r="1" spans="5:30" hidden="1">
      <c r="I1">
        <v>0</v>
      </c>
    </row>
    <row r="2" spans="5:30"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30" hidden="1"/>
    <row r="4" spans="5:30" hidden="1"/>
    <row r="5" spans="5:30" hidden="1"/>
    <row r="6" spans="5:30" hidden="1"/>
    <row r="7" spans="5:30" ht="15" customHeight="1"/>
    <row r="8" spans="5:30" ht="15" customHeight="1"/>
    <row r="9" spans="5:30" ht="29.25" customHeight="1">
      <c r="E9" s="542" t="s">
        <v>137</v>
      </c>
      <c r="F9" s="525" t="s">
        <v>136</v>
      </c>
      <c r="G9" s="525" t="s">
        <v>1</v>
      </c>
      <c r="H9" s="525" t="s">
        <v>3</v>
      </c>
      <c r="I9" s="525" t="s">
        <v>4</v>
      </c>
      <c r="J9" s="525" t="s">
        <v>5</v>
      </c>
      <c r="K9" s="525" t="s">
        <v>6</v>
      </c>
      <c r="L9" s="525" t="s">
        <v>7</v>
      </c>
      <c r="M9" s="525" t="s">
        <v>8</v>
      </c>
      <c r="N9" s="525"/>
      <c r="O9" s="525"/>
      <c r="P9" s="525"/>
      <c r="Q9" s="525" t="s">
        <v>9</v>
      </c>
      <c r="R9" s="542" t="s">
        <v>505</v>
      </c>
      <c r="S9" s="542" t="s">
        <v>134</v>
      </c>
      <c r="T9" s="525" t="s">
        <v>107</v>
      </c>
      <c r="U9" s="525" t="s">
        <v>12</v>
      </c>
      <c r="V9" s="525"/>
      <c r="W9" s="525" t="s">
        <v>14</v>
      </c>
      <c r="X9" s="477" t="s">
        <v>499</v>
      </c>
    </row>
    <row r="10" spans="5:30" ht="31.5" customHeight="1">
      <c r="E10" s="540"/>
      <c r="F10" s="525"/>
      <c r="G10" s="525"/>
      <c r="H10" s="525"/>
      <c r="I10" s="525"/>
      <c r="J10" s="525"/>
      <c r="K10" s="525"/>
      <c r="L10" s="525"/>
      <c r="M10" s="525" t="s">
        <v>15</v>
      </c>
      <c r="N10" s="525"/>
      <c r="O10" s="525"/>
      <c r="P10" s="525" t="s">
        <v>16</v>
      </c>
      <c r="Q10" s="525"/>
      <c r="R10" s="540"/>
      <c r="S10" s="540"/>
      <c r="T10" s="525"/>
      <c r="U10" s="525"/>
      <c r="V10" s="525"/>
      <c r="W10" s="525"/>
      <c r="X10" s="525"/>
    </row>
    <row r="11" spans="5:30" ht="78.75" customHeight="1">
      <c r="E11" s="541"/>
      <c r="F11" s="525"/>
      <c r="G11" s="525"/>
      <c r="H11" s="525"/>
      <c r="I11" s="525"/>
      <c r="J11" s="525"/>
      <c r="K11" s="525"/>
      <c r="L11" s="525"/>
      <c r="M11" s="40" t="s">
        <v>17</v>
      </c>
      <c r="N11" s="40" t="s">
        <v>18</v>
      </c>
      <c r="O11" s="40" t="s">
        <v>19</v>
      </c>
      <c r="P11" s="525"/>
      <c r="Q11" s="525"/>
      <c r="R11" s="541"/>
      <c r="S11" s="541"/>
      <c r="T11" s="525"/>
      <c r="U11" s="40" t="s">
        <v>20</v>
      </c>
      <c r="V11" s="40" t="s">
        <v>21</v>
      </c>
      <c r="W11" s="525"/>
      <c r="X11" s="525"/>
    </row>
    <row r="12" spans="5:30" s="6" customFormat="1" ht="20.100000000000001" customHeight="1">
      <c r="E12" s="9" t="s">
        <v>95</v>
      </c>
      <c r="F12" s="86" t="s">
        <v>61</v>
      </c>
      <c r="G12" s="30"/>
      <c r="H12" s="30"/>
      <c r="I12" s="30"/>
      <c r="J12" s="30"/>
      <c r="K12" s="30"/>
      <c r="L12" s="30"/>
      <c r="M12" s="30"/>
      <c r="N12" s="30"/>
      <c r="O12" s="30"/>
      <c r="P12" s="30"/>
      <c r="Q12" s="30"/>
      <c r="R12" s="30"/>
      <c r="S12" s="30"/>
      <c r="T12" s="30"/>
      <c r="U12" s="30"/>
      <c r="V12" s="30"/>
      <c r="W12" s="30"/>
      <c r="X12" s="31"/>
    </row>
    <row r="13" spans="5:30" s="11" customFormat="1" ht="20.100000000000001" hidden="1" customHeight="1">
      <c r="E13" s="194"/>
      <c r="F13" s="75"/>
      <c r="G13" s="10"/>
      <c r="H13" s="16"/>
      <c r="I13" s="47"/>
      <c r="J13" s="47"/>
      <c r="K13" s="46" t="str">
        <f>+IFERROR(IF(COUNT(H13:J13),ROUND(SUM(H13:J13),0),""),"")</f>
        <v/>
      </c>
      <c r="L13" s="17" t="str">
        <f>+IFERROR(IF(COUNT(K13),ROUND(K13/'Shareholding Pattern'!$L$57*100,2),""),"")</f>
        <v/>
      </c>
      <c r="M13" s="276" t="str">
        <f>IF(H13="","",H13)</f>
        <v/>
      </c>
      <c r="N13" s="206"/>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3"/>
      <c r="AC13" s="11">
        <f>IF(SUM(H13:W13)&gt;0,1,0)</f>
        <v>0</v>
      </c>
      <c r="AD13" s="11">
        <f>SUM(AC15:AC65535)</f>
        <v>0</v>
      </c>
    </row>
    <row r="14" spans="5:30" ht="24.95" customHeight="1">
      <c r="E14" s="42"/>
      <c r="F14" s="43"/>
      <c r="G14" s="264" t="s">
        <v>494</v>
      </c>
      <c r="H14" s="43"/>
      <c r="I14" s="43"/>
      <c r="J14" s="43"/>
      <c r="K14" s="43"/>
      <c r="L14" s="43"/>
      <c r="M14" s="43"/>
      <c r="N14" s="43"/>
      <c r="O14" s="43"/>
      <c r="P14" s="43"/>
      <c r="Q14" s="43"/>
      <c r="R14" s="43"/>
      <c r="S14" s="43"/>
      <c r="T14" s="43"/>
      <c r="U14" s="43"/>
      <c r="V14" s="43"/>
      <c r="W14" s="43"/>
      <c r="X14" s="44"/>
    </row>
    <row r="15" spans="5:30" ht="15" hidden="1" customHeight="1">
      <c r="E15" s="203"/>
      <c r="F15" s="18"/>
      <c r="G15" s="18"/>
      <c r="H15" s="18"/>
      <c r="I15" s="18"/>
      <c r="J15" s="201"/>
      <c r="K15" s="201"/>
      <c r="L15" s="18"/>
      <c r="M15" s="18"/>
      <c r="N15" s="201"/>
      <c r="O15" s="201"/>
      <c r="P15" s="18"/>
      <c r="Q15" s="18"/>
      <c r="R15" s="18"/>
      <c r="S15" s="18"/>
      <c r="T15" s="18"/>
      <c r="U15" s="18"/>
      <c r="V15" s="201"/>
      <c r="W15" s="202"/>
    </row>
    <row r="16" spans="5:30" ht="20.100000000000001" customHeight="1">
      <c r="E16" s="59"/>
      <c r="F16" s="60" t="s">
        <v>450</v>
      </c>
      <c r="G16" s="6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f>
        <v/>
      </c>
      <c r="M16" s="35" t="str">
        <f>+IFERROR(IF(COUNT(M14:M15),ROUND(SUM(M14:M15),0),""),"")</f>
        <v/>
      </c>
      <c r="N16" s="35" t="str">
        <f>+IFERROR(IF(COUNT(N14:N15),ROUND(SUM(N14:N15),0),""),"")</f>
        <v/>
      </c>
      <c r="O16" s="35" t="str">
        <f>+IFERROR(IF(COUNT(O14:O15),ROUND(SUM(O14:O15),0),""),"")</f>
        <v/>
      </c>
      <c r="P16" s="17" t="str">
        <f>+IFERROR(IF(COUNT(O16),ROUND(O16/('Shareholding Pattern'!$P$58)*100,2),""),"")</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f>
        <v/>
      </c>
      <c r="U16" s="53" t="str">
        <f>+IFERROR(IF(COUNT(U14:U15),ROUND(SUM(U14:U15),0),""),"")</f>
        <v/>
      </c>
      <c r="V16" s="17" t="str">
        <f>+IFERROR(IF(COUNT(U16),ROUND(SUM(U16)/SUM(K16)*100,2),""),0)</f>
        <v/>
      </c>
      <c r="W16" s="53" t="str">
        <f>+IFERROR(IF(COUNT(W14:W15),ROUND(SUM(W14:W15),0),""),"")</f>
        <v/>
      </c>
    </row>
  </sheetData>
  <sheetProtection sheet="1" objects="1" scenarios="1"/>
  <mergeCells count="18">
    <mergeCell ref="H9:H11"/>
    <mergeCell ref="E9:E11"/>
    <mergeCell ref="F9:F11"/>
    <mergeCell ref="G9:G11"/>
    <mergeCell ref="K9:K11"/>
    <mergeCell ref="Q9:Q11"/>
    <mergeCell ref="P10:P11"/>
    <mergeCell ref="X9:X11"/>
    <mergeCell ref="I9:I11"/>
    <mergeCell ref="J9:J11"/>
    <mergeCell ref="L9:L11"/>
    <mergeCell ref="M9:P9"/>
    <mergeCell ref="U9:V10"/>
    <mergeCell ref="W9:W11"/>
    <mergeCell ref="T9:T11"/>
    <mergeCell ref="R9:R11"/>
    <mergeCell ref="S9:S11"/>
    <mergeCell ref="M10:O10"/>
  </mergeCells>
  <dataValidations count="4">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s>
  <hyperlinks>
    <hyperlink ref="G16" location="'Shareholding Pattern'!F40" display="Total"/>
    <hyperlink ref="F16" location="'Shareholding Pattern'!F40" display="Total"/>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4.7109375" customWidth="1"/>
    <col min="14" max="14" width="14.7109375" hidden="1" customWidth="1"/>
    <col min="15" max="15" width="16.42578125" customWidth="1"/>
    <col min="16" max="16" width="10.85546875" customWidth="1"/>
    <col min="17" max="19" width="14.5703125" hidden="1" customWidth="1"/>
    <col min="20" max="20" width="19.140625" customWidth="1"/>
    <col min="21" max="21" width="15.42578125" hidden="1" customWidth="1"/>
    <col min="22" max="22" width="10.140625" hidden="1" customWidth="1"/>
    <col min="23" max="23" width="15.42578125" customWidth="1"/>
    <col min="24" max="24" width="20" customWidth="1"/>
    <col min="25" max="25" width="2.5703125" customWidth="1"/>
    <col min="26" max="26" width="3.28515625" customWidth="1"/>
    <col min="27" max="28" width="1.28515625" hidden="1"/>
    <col min="29" max="30" width="2.140625" hidden="1"/>
    <col min="31" max="16383" width="1.28515625" hidden="1"/>
    <col min="16384" max="16384" width="5.42578125" hidden="1"/>
  </cols>
  <sheetData>
    <row r="1" spans="5:30" hidden="1">
      <c r="I1">
        <v>0</v>
      </c>
    </row>
    <row r="2" spans="5:30"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30" hidden="1"/>
    <row r="4" spans="5:30" hidden="1"/>
    <row r="5" spans="5:30" hidden="1"/>
    <row r="6" spans="5:30" hidden="1"/>
    <row r="7" spans="5:30" ht="15" customHeight="1"/>
    <row r="8" spans="5:30" ht="15" customHeight="1"/>
    <row r="9" spans="5:30" ht="29.25" customHeight="1">
      <c r="E9" s="542" t="s">
        <v>137</v>
      </c>
      <c r="F9" s="525" t="s">
        <v>136</v>
      </c>
      <c r="G9" s="525" t="s">
        <v>1</v>
      </c>
      <c r="H9" s="525" t="s">
        <v>3</v>
      </c>
      <c r="I9" s="525" t="s">
        <v>4</v>
      </c>
      <c r="J9" s="525" t="s">
        <v>5</v>
      </c>
      <c r="K9" s="525" t="s">
        <v>6</v>
      </c>
      <c r="L9" s="525" t="s">
        <v>7</v>
      </c>
      <c r="M9" s="525" t="s">
        <v>8</v>
      </c>
      <c r="N9" s="525"/>
      <c r="O9" s="525"/>
      <c r="P9" s="525"/>
      <c r="Q9" s="525" t="s">
        <v>9</v>
      </c>
      <c r="R9" s="542" t="s">
        <v>505</v>
      </c>
      <c r="S9" s="542" t="s">
        <v>134</v>
      </c>
      <c r="T9" s="525" t="s">
        <v>107</v>
      </c>
      <c r="U9" s="525" t="s">
        <v>12</v>
      </c>
      <c r="V9" s="525"/>
      <c r="W9" s="525" t="s">
        <v>14</v>
      </c>
      <c r="X9" s="477" t="s">
        <v>499</v>
      </c>
    </row>
    <row r="10" spans="5:30" ht="31.5" customHeight="1">
      <c r="E10" s="540"/>
      <c r="F10" s="525"/>
      <c r="G10" s="525"/>
      <c r="H10" s="525"/>
      <c r="I10" s="525"/>
      <c r="J10" s="525"/>
      <c r="K10" s="525"/>
      <c r="L10" s="525"/>
      <c r="M10" s="525" t="s">
        <v>15</v>
      </c>
      <c r="N10" s="525"/>
      <c r="O10" s="525"/>
      <c r="P10" s="525" t="s">
        <v>16</v>
      </c>
      <c r="Q10" s="525"/>
      <c r="R10" s="540"/>
      <c r="S10" s="540"/>
      <c r="T10" s="525"/>
      <c r="U10" s="525"/>
      <c r="V10" s="525"/>
      <c r="W10" s="525"/>
      <c r="X10" s="525"/>
    </row>
    <row r="11" spans="5:30" ht="78.75" customHeight="1">
      <c r="E11" s="541"/>
      <c r="F11" s="525"/>
      <c r="G11" s="525"/>
      <c r="H11" s="525"/>
      <c r="I11" s="525"/>
      <c r="J11" s="525"/>
      <c r="K11" s="525"/>
      <c r="L11" s="525"/>
      <c r="M11" s="40" t="s">
        <v>17</v>
      </c>
      <c r="N11" s="40" t="s">
        <v>18</v>
      </c>
      <c r="O11" s="40" t="s">
        <v>19</v>
      </c>
      <c r="P11" s="525"/>
      <c r="Q11" s="525"/>
      <c r="R11" s="541"/>
      <c r="S11" s="541"/>
      <c r="T11" s="525"/>
      <c r="U11" s="40" t="s">
        <v>20</v>
      </c>
      <c r="V11" s="40" t="s">
        <v>21</v>
      </c>
      <c r="W11" s="525"/>
      <c r="X11" s="525"/>
    </row>
    <row r="12" spans="5:30" s="7" customFormat="1" ht="18.75" customHeight="1">
      <c r="E12" s="9" t="s">
        <v>96</v>
      </c>
      <c r="F12" s="71" t="s">
        <v>104</v>
      </c>
      <c r="G12" s="30"/>
      <c r="H12" s="30"/>
      <c r="I12" s="30"/>
      <c r="J12" s="30"/>
      <c r="K12" s="30"/>
      <c r="L12" s="30"/>
      <c r="M12" s="30"/>
      <c r="N12" s="30"/>
      <c r="O12" s="30"/>
      <c r="P12" s="30"/>
      <c r="Q12" s="30"/>
      <c r="R12" s="30"/>
      <c r="S12" s="30"/>
      <c r="T12" s="30"/>
      <c r="U12" s="30"/>
      <c r="V12" s="30"/>
      <c r="W12" s="30"/>
      <c r="X12" s="31"/>
    </row>
    <row r="13" spans="5:30" s="11" customFormat="1" ht="20.100000000000001" hidden="1" customHeight="1">
      <c r="E13" s="194"/>
      <c r="F13" s="75"/>
      <c r="G13" s="10"/>
      <c r="H13" s="16"/>
      <c r="I13" s="47"/>
      <c r="J13" s="47"/>
      <c r="K13" s="46" t="str">
        <f>+IFERROR(IF(COUNT(H13:J13),ROUND(SUM(H13:J13),0),""),"")</f>
        <v/>
      </c>
      <c r="L13" s="17" t="str">
        <f>+IFERROR(IF(COUNT(K13),ROUND(K13/'Shareholding Pattern'!$L$57*100,2),""),"")</f>
        <v/>
      </c>
      <c r="M13" s="276" t="str">
        <f>IF(H13="","",H13)</f>
        <v/>
      </c>
      <c r="N13" s="206"/>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3"/>
      <c r="AC13" s="11">
        <f>IF(SUM(H13:W13)&gt;0,1,0)</f>
        <v>0</v>
      </c>
      <c r="AD13" s="11">
        <f>SUM(AC15:AC65535)</f>
        <v>0</v>
      </c>
    </row>
    <row r="14" spans="5:30" ht="24.95" customHeight="1">
      <c r="E14" s="42"/>
      <c r="F14" s="43"/>
      <c r="G14" s="264" t="s">
        <v>494</v>
      </c>
      <c r="H14" s="43"/>
      <c r="I14" s="43"/>
      <c r="J14" s="43"/>
      <c r="K14" s="43"/>
      <c r="L14" s="43"/>
      <c r="M14" s="43"/>
      <c r="N14" s="43"/>
      <c r="O14" s="43"/>
      <c r="P14" s="43"/>
      <c r="Q14" s="43"/>
      <c r="R14" s="43"/>
      <c r="S14" s="43"/>
      <c r="T14" s="43"/>
      <c r="U14" s="43"/>
      <c r="V14" s="43"/>
      <c r="W14" s="43"/>
      <c r="X14" s="44"/>
    </row>
    <row r="15" spans="5:30" ht="24.95" hidden="1" customHeight="1">
      <c r="E15" s="12"/>
      <c r="F15" s="13"/>
      <c r="G15" s="13"/>
      <c r="H15" s="13"/>
      <c r="I15" s="13"/>
      <c r="J15" s="13"/>
      <c r="K15" s="13"/>
      <c r="L15" s="13"/>
      <c r="M15" s="13"/>
      <c r="N15" s="13"/>
      <c r="O15" s="13"/>
      <c r="P15" s="13"/>
      <c r="Q15" s="13"/>
      <c r="R15" s="13"/>
      <c r="S15" s="13"/>
      <c r="T15" s="13"/>
      <c r="U15" s="13"/>
      <c r="V15" s="13"/>
      <c r="W15" s="197"/>
    </row>
    <row r="16" spans="5:30" ht="20.100000000000001" customHeight="1">
      <c r="E16" s="37"/>
      <c r="F16" s="83" t="s">
        <v>450</v>
      </c>
      <c r="G16" s="70" t="s">
        <v>19</v>
      </c>
      <c r="H16" s="53" t="str">
        <f>+IFERROR(IF(COUNT(H13:H15),ROUND(SUM(H13:H15),0),""),"")</f>
        <v/>
      </c>
      <c r="I16" s="53" t="str">
        <f>+IFERROR(IF(COUNT(I13:I15),ROUND(SUM(I13:I15),0),""),"")</f>
        <v/>
      </c>
      <c r="J16" s="53" t="str">
        <f>+IFERROR(IF(COUNT(J13:J15),ROUND(SUM(J13:J15),0),""),"")</f>
        <v/>
      </c>
      <c r="K16" s="53" t="str">
        <f>+IFERROR(IF(COUNT(K13:K15),ROUND(SUM(K13:K15),0),""),"")</f>
        <v/>
      </c>
      <c r="L16" s="17" t="str">
        <f>+IFERROR(IF(COUNT(K16),ROUND(K16/'Shareholding Pattern'!$L$57*100,2),""),"")</f>
        <v/>
      </c>
      <c r="M16" s="35" t="str">
        <f>+IFERROR(IF(COUNT(M13:M15),ROUND(SUM(M13:M15),0),""),"")</f>
        <v/>
      </c>
      <c r="N16" s="35" t="str">
        <f>+IFERROR(IF(COUNT(N13:N15),ROUND(SUM(N13:N15),0),""),"")</f>
        <v/>
      </c>
      <c r="O16" s="35" t="str">
        <f>+IFERROR(IF(COUNT(O13:O15),ROUND(SUM(O13:O15),0),""),"")</f>
        <v/>
      </c>
      <c r="P16" s="17" t="str">
        <f>+IFERROR(IF(COUNT(O16),ROUND(O16/('Shareholding Pattern'!$P$58)*100,2),""),"")</f>
        <v/>
      </c>
      <c r="Q16" s="53" t="str">
        <f>+IFERROR(IF(COUNT(Q13:Q15),ROUND(SUM(Q13:Q15),0),""),"")</f>
        <v/>
      </c>
      <c r="R16" s="53" t="str">
        <f>+IFERROR(IF(COUNT(R13:R15),ROUND(SUM(R13:R15),0),""),"")</f>
        <v/>
      </c>
      <c r="S16" s="53" t="str">
        <f>+IFERROR(IF(COUNT(S13:S15),ROUND(SUM(S13:S15),0),""),"")</f>
        <v/>
      </c>
      <c r="T16" s="17" t="str">
        <f>+IFERROR(IF(COUNT(K16,S16),ROUND(SUM(S16,K16)/SUM('Shareholding Pattern'!$L$57,'Shareholding Pattern'!$T$57)*100,2),""),"")</f>
        <v/>
      </c>
      <c r="U16" s="53" t="str">
        <f>+IFERROR(IF(COUNT(U13:U15),ROUND(SUM(U13:U15),0),""),"")</f>
        <v/>
      </c>
      <c r="V16" s="17" t="str">
        <f>+IFERROR(IF(COUNT(U16),ROUND(SUM(U16)/SUM(K16)*100,2),""),0)</f>
        <v/>
      </c>
      <c r="W16" s="53" t="str">
        <f>+IFERROR(IF(COUNT(W13:W15),ROUND(SUM(W13:W15),0),""),"")</f>
        <v/>
      </c>
    </row>
  </sheetData>
  <sheetProtection sheet="1" objects="1" scenarios="1"/>
  <mergeCells count="18">
    <mergeCell ref="X9:X11"/>
    <mergeCell ref="W9:W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E9:E11"/>
    <mergeCell ref="U9:V10"/>
  </mergeCells>
  <dataValidations count="4">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s>
  <hyperlinks>
    <hyperlink ref="G16" location="'Shareholding Pattern'!F43" display="Total"/>
    <hyperlink ref="F16" location="'Shareholding Pattern'!F43" display="Total"/>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9.57031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4.7109375" customWidth="1"/>
    <col min="14" max="14" width="14.7109375" hidden="1" customWidth="1"/>
    <col min="15" max="15" width="18" customWidth="1"/>
    <col min="16" max="16" width="9.140625" customWidth="1"/>
    <col min="17" max="19" width="14.5703125" hidden="1" customWidth="1"/>
    <col min="20" max="20" width="19.140625" customWidth="1"/>
    <col min="21" max="21" width="15.42578125" hidden="1" customWidth="1"/>
    <col min="22" max="22" width="8.85546875" hidden="1" customWidth="1"/>
    <col min="23" max="23" width="15.42578125" customWidth="1"/>
    <col min="24" max="24" width="19.85546875" customWidth="1"/>
    <col min="25" max="25" width="2.28515625" customWidth="1"/>
    <col min="26" max="26" width="3.28515625" customWidth="1"/>
    <col min="27" max="16383" width="5.42578125" hidden="1"/>
    <col min="16384" max="16384" width="2.42578125" hidden="1"/>
  </cols>
  <sheetData>
    <row r="1" spans="5:30" hidden="1">
      <c r="I1">
        <v>0</v>
      </c>
    </row>
    <row r="2" spans="5:30"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30" hidden="1"/>
    <row r="4" spans="5:30" hidden="1"/>
    <row r="5" spans="5:30" hidden="1"/>
    <row r="6" spans="5:30" hidden="1"/>
    <row r="7" spans="5:30" ht="15" customHeight="1"/>
    <row r="8" spans="5:30" ht="15" customHeight="1"/>
    <row r="9" spans="5:30" ht="29.25" customHeight="1">
      <c r="E9" s="542" t="s">
        <v>137</v>
      </c>
      <c r="F9" s="525" t="s">
        <v>136</v>
      </c>
      <c r="G9" s="525" t="s">
        <v>1</v>
      </c>
      <c r="H9" s="525" t="s">
        <v>3</v>
      </c>
      <c r="I9" s="525" t="s">
        <v>4</v>
      </c>
      <c r="J9" s="525" t="s">
        <v>5</v>
      </c>
      <c r="K9" s="525" t="s">
        <v>6</v>
      </c>
      <c r="L9" s="525" t="s">
        <v>7</v>
      </c>
      <c r="M9" s="525" t="s">
        <v>8</v>
      </c>
      <c r="N9" s="525"/>
      <c r="O9" s="525"/>
      <c r="P9" s="525"/>
      <c r="Q9" s="525" t="s">
        <v>9</v>
      </c>
      <c r="R9" s="542" t="s">
        <v>505</v>
      </c>
      <c r="S9" s="542" t="s">
        <v>134</v>
      </c>
      <c r="T9" s="525" t="s">
        <v>107</v>
      </c>
      <c r="U9" s="525" t="s">
        <v>12</v>
      </c>
      <c r="V9" s="525"/>
      <c r="W9" s="525" t="s">
        <v>14</v>
      </c>
      <c r="X9" s="477" t="s">
        <v>499</v>
      </c>
    </row>
    <row r="10" spans="5:30" ht="31.5" customHeight="1">
      <c r="E10" s="540"/>
      <c r="F10" s="525"/>
      <c r="G10" s="525"/>
      <c r="H10" s="525"/>
      <c r="I10" s="525"/>
      <c r="J10" s="525"/>
      <c r="K10" s="525"/>
      <c r="L10" s="525"/>
      <c r="M10" s="525" t="s">
        <v>15</v>
      </c>
      <c r="N10" s="525"/>
      <c r="O10" s="525"/>
      <c r="P10" s="525" t="s">
        <v>16</v>
      </c>
      <c r="Q10" s="525"/>
      <c r="R10" s="540"/>
      <c r="S10" s="540"/>
      <c r="T10" s="525"/>
      <c r="U10" s="525"/>
      <c r="V10" s="525"/>
      <c r="W10" s="525"/>
      <c r="X10" s="525"/>
    </row>
    <row r="11" spans="5:30" ht="78.75" customHeight="1">
      <c r="E11" s="541"/>
      <c r="F11" s="525"/>
      <c r="G11" s="525"/>
      <c r="H11" s="525"/>
      <c r="I11" s="525"/>
      <c r="J11" s="525"/>
      <c r="K11" s="525"/>
      <c r="L11" s="525"/>
      <c r="M11" s="40" t="s">
        <v>17</v>
      </c>
      <c r="N11" s="40" t="s">
        <v>18</v>
      </c>
      <c r="O11" s="40" t="s">
        <v>19</v>
      </c>
      <c r="P11" s="525"/>
      <c r="Q11" s="525"/>
      <c r="R11" s="541"/>
      <c r="S11" s="541"/>
      <c r="T11" s="525"/>
      <c r="U11" s="40" t="s">
        <v>20</v>
      </c>
      <c r="V11" s="40" t="s">
        <v>21</v>
      </c>
      <c r="W11" s="525"/>
      <c r="X11" s="525"/>
    </row>
    <row r="12" spans="5:30" s="8" customFormat="1" ht="20.100000000000001" customHeight="1">
      <c r="E12" s="9" t="s">
        <v>97</v>
      </c>
      <c r="F12" s="71" t="s">
        <v>103</v>
      </c>
      <c r="G12" s="30"/>
      <c r="H12" s="30"/>
      <c r="I12" s="30"/>
      <c r="J12" s="30"/>
      <c r="K12" s="30"/>
      <c r="L12" s="30"/>
      <c r="M12" s="30"/>
      <c r="N12" s="30"/>
      <c r="O12" s="30"/>
      <c r="P12" s="30"/>
      <c r="Q12" s="30"/>
      <c r="R12" s="30"/>
      <c r="S12" s="30"/>
      <c r="T12" s="30"/>
      <c r="U12" s="30"/>
      <c r="V12" s="30"/>
      <c r="W12" s="30"/>
      <c r="X12" s="31"/>
    </row>
    <row r="13" spans="5:30" s="11" customFormat="1" ht="20.100000000000001" hidden="1" customHeight="1">
      <c r="E13" s="194"/>
      <c r="F13" s="75"/>
      <c r="G13" s="10"/>
      <c r="H13" s="16"/>
      <c r="I13" s="47"/>
      <c r="J13" s="47"/>
      <c r="K13" s="46" t="str">
        <f>+IFERROR(IF(COUNT(H13:J13),ROUND(SUM(H13:J13),0),""),"")</f>
        <v/>
      </c>
      <c r="L13" s="17" t="str">
        <f>+IFERROR(IF(COUNT(K13),ROUND(K13/'Shareholding Pattern'!$L$57*100,2),""),"")</f>
        <v/>
      </c>
      <c r="M13" s="276" t="str">
        <f>IF(H13="","",H13)</f>
        <v/>
      </c>
      <c r="N13" s="206"/>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3"/>
      <c r="AC13" s="11">
        <f>IF(SUM(H13:W13)&gt;0,1,0)</f>
        <v>0</v>
      </c>
      <c r="AD13" s="11">
        <f>SUM(AC15:AC65535)</f>
        <v>0</v>
      </c>
    </row>
    <row r="14" spans="5:30" ht="24.95" customHeight="1">
      <c r="E14" s="42"/>
      <c r="F14" s="43"/>
      <c r="G14" s="264" t="s">
        <v>496</v>
      </c>
      <c r="H14" s="43"/>
      <c r="I14" s="43"/>
      <c r="J14" s="43"/>
      <c r="K14" s="43"/>
      <c r="L14" s="43"/>
      <c r="M14" s="43"/>
      <c r="N14" s="43"/>
      <c r="O14" s="43"/>
      <c r="P14" s="43"/>
      <c r="Q14" s="43"/>
      <c r="R14" s="43"/>
      <c r="S14" s="43"/>
      <c r="T14" s="43"/>
      <c r="U14" s="43"/>
      <c r="V14" s="43"/>
      <c r="W14" s="43"/>
      <c r="X14" s="44"/>
    </row>
    <row r="15" spans="5:30" ht="24.95" hidden="1" customHeight="1">
      <c r="E15" s="12"/>
      <c r="F15" s="13"/>
      <c r="G15" s="13"/>
      <c r="H15" s="13"/>
      <c r="I15" s="13"/>
      <c r="J15" s="13"/>
      <c r="K15" s="13"/>
      <c r="L15" s="13"/>
      <c r="M15" s="13"/>
      <c r="N15" s="13"/>
      <c r="O15" s="13"/>
      <c r="P15" s="13"/>
      <c r="Q15" s="13"/>
      <c r="R15" s="13"/>
      <c r="S15" s="13"/>
      <c r="T15" s="13"/>
      <c r="U15" s="13"/>
      <c r="V15" s="13"/>
      <c r="W15" s="197"/>
    </row>
    <row r="16" spans="5:30" ht="20.100000000000001" customHeight="1">
      <c r="E16" s="37"/>
      <c r="F16" s="83" t="s">
        <v>450</v>
      </c>
      <c r="G16" s="70" t="s">
        <v>19</v>
      </c>
      <c r="H16" s="53" t="str">
        <f>+IFERROR(IF(COUNT(H14:H15),ROUND(SUM(H14:H15),0),""),"")</f>
        <v/>
      </c>
      <c r="I16" s="53" t="str">
        <f>+IFERROR(IF(COUNT(I14:I15),ROUND(SUM(I14:I15),0),""),"")</f>
        <v/>
      </c>
      <c r="J16" s="53" t="str">
        <f>+IFERROR(IF(COUNT(J14:J15),ROUND(SUM(J14:J15),0),""),"")</f>
        <v/>
      </c>
      <c r="K16" s="53" t="str">
        <f>+IFERROR(IF(COUNT(K14:K15),ROUND(SUM(K14:K15),0),""),"")</f>
        <v/>
      </c>
      <c r="L16" s="17" t="str">
        <f>+IFERROR(IF(COUNT(K16),ROUND(K16/'Shareholding Pattern'!$L$57*100,2),""),"")</f>
        <v/>
      </c>
      <c r="M16" s="35" t="str">
        <f>+IFERROR(IF(COUNT(M14:M15),ROUND(SUM(M14:M15),0),""),"")</f>
        <v/>
      </c>
      <c r="N16" s="35" t="str">
        <f>+IFERROR(IF(COUNT(N14:N15),ROUND(SUM(N14:N15),0),""),"")</f>
        <v/>
      </c>
      <c r="O16" s="35" t="str">
        <f>+IFERROR(IF(COUNT(O14:O15),ROUND(SUM(O14:O15),0),""),"")</f>
        <v/>
      </c>
      <c r="P16" s="17" t="str">
        <f>+IFERROR(IF(COUNT(O16),ROUND(O16/('Shareholding Pattern'!$P$58)*100,2),""),"")</f>
        <v/>
      </c>
      <c r="Q16" s="53" t="str">
        <f>+IFERROR(IF(COUNT(Q14:Q15),ROUND(SUM(Q14:Q15),0),""),"")</f>
        <v/>
      </c>
      <c r="R16" s="53" t="str">
        <f>+IFERROR(IF(COUNT(R14:R15),ROUND(SUM(R14:R15),0),""),"")</f>
        <v/>
      </c>
      <c r="S16" s="53" t="str">
        <f>+IFERROR(IF(COUNT(S14:S15),ROUND(SUM(S14:S15),0),""),"")</f>
        <v/>
      </c>
      <c r="T16" s="17" t="str">
        <f>+IFERROR(IF(COUNT(K16,S16),ROUND(SUM(S16,K16)/SUM('Shareholding Pattern'!$L$57,'Shareholding Pattern'!$T$57)*100,2),""),"")</f>
        <v/>
      </c>
      <c r="U16" s="53" t="str">
        <f>+IFERROR(IF(COUNT(U14:U15),ROUND(SUM(U14:U15),0),""),"")</f>
        <v/>
      </c>
      <c r="V16" s="17" t="str">
        <f>+IFERROR(IF(COUNT(U16),ROUND(SUM(U16)/SUM(K16)*100,2),""),0)</f>
        <v/>
      </c>
      <c r="W16" s="53" t="str">
        <f>+IFERROR(IF(COUNT(W14:W15),ROUND(SUM(W14:W15),0),""),"")</f>
        <v/>
      </c>
    </row>
  </sheetData>
  <sheetProtection sheet="1" objects="1" scenarios="1"/>
  <dataConsolidate/>
  <mergeCells count="18">
    <mergeCell ref="X9:X11"/>
    <mergeCell ref="M10:O10"/>
    <mergeCell ref="P10:P11"/>
    <mergeCell ref="J9:J11"/>
    <mergeCell ref="K9:K11"/>
    <mergeCell ref="L9:L11"/>
    <mergeCell ref="M9:P9"/>
    <mergeCell ref="Q9:Q11"/>
    <mergeCell ref="R9:R11"/>
    <mergeCell ref="U9:V10"/>
    <mergeCell ref="W9:W11"/>
    <mergeCell ref="T9:T11"/>
    <mergeCell ref="S9:S11"/>
    <mergeCell ref="E9:E11"/>
    <mergeCell ref="F9:F11"/>
    <mergeCell ref="G9:G11"/>
    <mergeCell ref="H9:H11"/>
    <mergeCell ref="I9:I11"/>
  </mergeCells>
  <dataValidations count="4">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s>
  <hyperlinks>
    <hyperlink ref="G16" location="'Shareholding Pattern'!F44" display="Total"/>
    <hyperlink ref="F16" location="'Shareholding Pattern'!F44" display="Total"/>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7"/>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6.5703125" customWidth="1"/>
    <col min="13" max="13" width="15.42578125" customWidth="1"/>
    <col min="14" max="14" width="16" hidden="1" customWidth="1"/>
    <col min="15" max="15" width="16.42578125" customWidth="1"/>
    <col min="16" max="16" width="10.28515625" customWidth="1"/>
    <col min="17" max="19" width="14.5703125" hidden="1" customWidth="1"/>
    <col min="20" max="20" width="19.140625" customWidth="1"/>
    <col min="21" max="21" width="15.42578125" hidden="1" customWidth="1"/>
    <col min="22" max="22" width="9.28515625" hidden="1" customWidth="1"/>
    <col min="23" max="23" width="15.42578125" customWidth="1"/>
    <col min="24" max="24" width="21.42578125" customWidth="1"/>
    <col min="25" max="25" width="4.28515625" customWidth="1"/>
    <col min="26" max="26" width="3.28515625" customWidth="1"/>
    <col min="27" max="16383" width="4.85546875" hidden="1"/>
    <col min="16384" max="16384" width="4.5703125" hidden="1"/>
  </cols>
  <sheetData>
    <row r="1" spans="5:30" hidden="1">
      <c r="I1">
        <v>0</v>
      </c>
    </row>
    <row r="2" spans="5:30"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30" hidden="1"/>
    <row r="4" spans="5:30" hidden="1"/>
    <row r="5" spans="5:30" hidden="1"/>
    <row r="6" spans="5:30" hidden="1"/>
    <row r="7" spans="5:30" ht="15" customHeight="1"/>
    <row r="8" spans="5:30" ht="15" customHeight="1"/>
    <row r="9" spans="5:30" ht="29.25" customHeight="1">
      <c r="E9" s="542" t="s">
        <v>137</v>
      </c>
      <c r="F9" s="525" t="s">
        <v>136</v>
      </c>
      <c r="G9" s="525" t="s">
        <v>1</v>
      </c>
      <c r="H9" s="525" t="s">
        <v>3</v>
      </c>
      <c r="I9" s="525" t="s">
        <v>4</v>
      </c>
      <c r="J9" s="525" t="s">
        <v>5</v>
      </c>
      <c r="K9" s="525" t="s">
        <v>6</v>
      </c>
      <c r="L9" s="525" t="s">
        <v>7</v>
      </c>
      <c r="M9" s="525" t="s">
        <v>8</v>
      </c>
      <c r="N9" s="525"/>
      <c r="O9" s="525"/>
      <c r="P9" s="525"/>
      <c r="Q9" s="525" t="s">
        <v>9</v>
      </c>
      <c r="R9" s="542" t="s">
        <v>505</v>
      </c>
      <c r="S9" s="542" t="s">
        <v>134</v>
      </c>
      <c r="T9" s="525" t="s">
        <v>107</v>
      </c>
      <c r="U9" s="525" t="s">
        <v>12</v>
      </c>
      <c r="V9" s="525"/>
      <c r="W9" s="525" t="s">
        <v>14</v>
      </c>
      <c r="X9" s="477" t="s">
        <v>499</v>
      </c>
    </row>
    <row r="10" spans="5:30" ht="31.5" customHeight="1">
      <c r="E10" s="540"/>
      <c r="F10" s="525"/>
      <c r="G10" s="525"/>
      <c r="H10" s="525"/>
      <c r="I10" s="525"/>
      <c r="J10" s="525"/>
      <c r="K10" s="525"/>
      <c r="L10" s="525"/>
      <c r="M10" s="525" t="s">
        <v>15</v>
      </c>
      <c r="N10" s="525"/>
      <c r="O10" s="525"/>
      <c r="P10" s="525" t="s">
        <v>16</v>
      </c>
      <c r="Q10" s="525"/>
      <c r="R10" s="540"/>
      <c r="S10" s="540"/>
      <c r="T10" s="525"/>
      <c r="U10" s="525"/>
      <c r="V10" s="525"/>
      <c r="W10" s="525"/>
      <c r="X10" s="525"/>
    </row>
    <row r="11" spans="5:30" ht="78.75" customHeight="1">
      <c r="E11" s="541"/>
      <c r="F11" s="525"/>
      <c r="G11" s="525"/>
      <c r="H11" s="525"/>
      <c r="I11" s="525"/>
      <c r="J11" s="525"/>
      <c r="K11" s="525"/>
      <c r="L11" s="525"/>
      <c r="M11" s="40" t="s">
        <v>17</v>
      </c>
      <c r="N11" s="40" t="s">
        <v>18</v>
      </c>
      <c r="O11" s="40" t="s">
        <v>19</v>
      </c>
      <c r="P11" s="525"/>
      <c r="Q11" s="525"/>
      <c r="R11" s="541"/>
      <c r="S11" s="541"/>
      <c r="T11" s="525"/>
      <c r="U11" s="40" t="s">
        <v>20</v>
      </c>
      <c r="V11" s="40" t="s">
        <v>21</v>
      </c>
      <c r="W11" s="525"/>
      <c r="X11" s="525"/>
    </row>
    <row r="12" spans="5:30" s="8" customFormat="1" ht="20.100000000000001" customHeight="1">
      <c r="E12" s="9" t="s">
        <v>98</v>
      </c>
      <c r="F12" s="52" t="s">
        <v>67</v>
      </c>
      <c r="G12" s="30"/>
      <c r="H12" s="30"/>
      <c r="I12" s="30"/>
      <c r="J12" s="30"/>
      <c r="K12" s="30"/>
      <c r="L12" s="30"/>
      <c r="M12" s="30"/>
      <c r="N12" s="30"/>
      <c r="O12" s="30"/>
      <c r="P12" s="30"/>
      <c r="Q12" s="30"/>
      <c r="R12" s="30"/>
      <c r="S12" s="30"/>
      <c r="T12" s="30"/>
      <c r="U12" s="30"/>
      <c r="V12" s="30"/>
      <c r="W12" s="30"/>
      <c r="X12" s="31"/>
    </row>
    <row r="13" spans="5:30" s="11" customFormat="1" ht="20.100000000000001" hidden="1" customHeight="1">
      <c r="E13" s="194"/>
      <c r="F13" s="75"/>
      <c r="G13" s="10"/>
      <c r="H13" s="16"/>
      <c r="I13" s="47"/>
      <c r="J13" s="47"/>
      <c r="K13" s="46" t="str">
        <f>+IFERROR(IF(COUNT(H13:J13),ROUND(SUM(H13:J13),0),""),"")</f>
        <v/>
      </c>
      <c r="L13" s="17" t="str">
        <f>+IFERROR(IF(COUNT(K13),ROUND(K13/'Shareholding Pattern'!$L$57*100,2),""),"")</f>
        <v/>
      </c>
      <c r="M13" s="276" t="str">
        <f>IF(H13="","",H13)</f>
        <v/>
      </c>
      <c r="N13" s="206"/>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3"/>
      <c r="AC13" s="11">
        <f>IF(SUM(H13:W13)&gt;0,1,0)</f>
        <v>0</v>
      </c>
      <c r="AD13" s="11">
        <f>SUM(AC15:AC65535)</f>
        <v>0</v>
      </c>
    </row>
    <row r="14" spans="5:30" ht="24.95" customHeight="1">
      <c r="E14" s="42"/>
      <c r="F14" s="43"/>
      <c r="G14" s="264" t="s">
        <v>496</v>
      </c>
      <c r="H14" s="43"/>
      <c r="I14" s="43"/>
      <c r="J14" s="43"/>
      <c r="K14" s="43"/>
      <c r="L14" s="43"/>
      <c r="M14" s="43"/>
      <c r="N14" s="43"/>
      <c r="O14" s="43"/>
      <c r="P14" s="43"/>
      <c r="Q14" s="43"/>
      <c r="R14" s="43"/>
      <c r="S14" s="43"/>
      <c r="T14" s="43"/>
      <c r="U14" s="43"/>
      <c r="V14" s="43"/>
      <c r="W14" s="43"/>
      <c r="X14" s="44"/>
    </row>
    <row r="15" spans="5:30" ht="24.95" hidden="1" customHeight="1">
      <c r="E15" s="12"/>
      <c r="F15" s="13"/>
      <c r="G15" s="13"/>
      <c r="H15" s="13"/>
      <c r="I15" s="13"/>
      <c r="J15" s="13"/>
      <c r="K15" s="13"/>
      <c r="L15" s="13"/>
      <c r="M15" s="13"/>
      <c r="N15" s="13"/>
      <c r="O15" s="13"/>
      <c r="P15" s="13"/>
      <c r="Q15" s="13"/>
      <c r="R15" s="13"/>
      <c r="S15" s="13"/>
      <c r="T15" s="13"/>
      <c r="U15" s="13"/>
      <c r="V15" s="13"/>
      <c r="W15" s="197"/>
    </row>
    <row r="16" spans="5:30" ht="20.100000000000001" customHeight="1">
      <c r="E16" s="37"/>
      <c r="F16" s="83" t="s">
        <v>450</v>
      </c>
      <c r="G16" s="70" t="s">
        <v>19</v>
      </c>
      <c r="H16" s="53" t="str">
        <f>+IFERROR(IF(COUNT(H13:H15),ROUND(SUM(H13:H15),0),""),"")</f>
        <v/>
      </c>
      <c r="I16" s="53" t="str">
        <f>+IFERROR(IF(COUNT(I13:I15),ROUND(SUM(I13:I15),0),""),"")</f>
        <v/>
      </c>
      <c r="J16" s="53" t="str">
        <f>+IFERROR(IF(COUNT(J13:J15),ROUND(SUM(J13:J15),0),""),"")</f>
        <v/>
      </c>
      <c r="K16" s="53" t="str">
        <f>+IFERROR(IF(COUNT(K13:K15),ROUND(SUM(K13:K15),0),""),"")</f>
        <v/>
      </c>
      <c r="L16" s="17" t="str">
        <f>+IFERROR(IF(COUNT(K16),ROUND(K16/'Shareholding Pattern'!$L$57*100,2),""),"")</f>
        <v/>
      </c>
      <c r="M16" s="35" t="str">
        <f>+IFERROR(IF(COUNT(M13:M15),ROUND(SUM(M13:M15),0),""),"")</f>
        <v/>
      </c>
      <c r="N16" s="35" t="str">
        <f>+IFERROR(IF(COUNT(N13:N15),ROUND(SUM(N13:N15),0),""),"")</f>
        <v/>
      </c>
      <c r="O16" s="35" t="str">
        <f>+IFERROR(IF(COUNT(O13:O15),ROUND(SUM(O13:O15),0),""),"")</f>
        <v/>
      </c>
      <c r="P16" s="17" t="str">
        <f>+IFERROR(IF(COUNT(O16),ROUND(O16/('Shareholding Pattern'!$P$58)*100,2),""),"")</f>
        <v/>
      </c>
      <c r="Q16" s="53" t="str">
        <f>+IFERROR(IF(COUNT(Q13:Q15),ROUND(SUM(Q13:Q15),0),""),"")</f>
        <v/>
      </c>
      <c r="R16" s="53" t="str">
        <f>+IFERROR(IF(COUNT(R13:R15),ROUND(SUM(R13:R15),0),""),"")</f>
        <v/>
      </c>
      <c r="S16" s="53" t="str">
        <f>+IFERROR(IF(COUNT(S13:S15),ROUND(SUM(S13:S15),0),""),"")</f>
        <v/>
      </c>
      <c r="T16" s="17" t="str">
        <f>+IFERROR(IF(COUNT(K16,S16),ROUND(SUM(S16,K16)/SUM('Shareholding Pattern'!$L$57,'Shareholding Pattern'!$T$57)*100,2),""),"")</f>
        <v/>
      </c>
      <c r="U16" s="53" t="str">
        <f>+IFERROR(IF(COUNT(U13:U15),ROUND(SUM(U13:U15),0),""),"")</f>
        <v/>
      </c>
      <c r="V16" s="17" t="str">
        <f>+IFERROR(IF(COUNT(U16),ROUND(SUM(U16)/SUM(K16)*100,2),""),0)</f>
        <v/>
      </c>
      <c r="W16" s="53" t="str">
        <f>+IFERROR(IF(COUNT(W13:W15),ROUND(SUM(W13:W15),0),""),"")</f>
        <v/>
      </c>
    </row>
  </sheetData>
  <sheetProtection sheet="1" objects="1" scenarios="1"/>
  <mergeCells count="18">
    <mergeCell ref="X9:X11"/>
    <mergeCell ref="M10:O10"/>
    <mergeCell ref="P10:P11"/>
    <mergeCell ref="J9:J11"/>
    <mergeCell ref="K9:K11"/>
    <mergeCell ref="L9:L11"/>
    <mergeCell ref="M9:P9"/>
    <mergeCell ref="Q9:Q11"/>
    <mergeCell ref="R9:R11"/>
    <mergeCell ref="U9:V10"/>
    <mergeCell ref="W9:W11"/>
    <mergeCell ref="T9:T11"/>
    <mergeCell ref="S9:S11"/>
    <mergeCell ref="E9:E11"/>
    <mergeCell ref="F9:F11"/>
    <mergeCell ref="G9:G11"/>
    <mergeCell ref="H9:H11"/>
    <mergeCell ref="I9:I11"/>
  </mergeCells>
  <dataValidations count="4">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s>
  <hyperlinks>
    <hyperlink ref="G16" location="'Shareholding Pattern'!F45" display="Total"/>
    <hyperlink ref="F16" location="'Shareholding Pattern'!F45" display="Total"/>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XFC16"/>
  <sheetViews>
    <sheetView showGridLines="0" topLeftCell="E7" zoomScale="90" zoomScaleNormal="90" workbookViewId="0">
      <selection activeCell="F16" sqref="F16"/>
    </sheetView>
  </sheetViews>
  <sheetFormatPr defaultColWidth="0" defaultRowHeight="15" zeroHeight="1"/>
  <cols>
    <col min="1" max="2" width="2.7109375" style="18" hidden="1" customWidth="1"/>
    <col min="3" max="3" width="2.7109375" style="18" customWidth="1"/>
    <col min="4" max="4" width="6.7109375" style="18" customWidth="1"/>
    <col min="5" max="5" width="72.140625" style="18" customWidth="1"/>
    <col min="6" max="6" width="14.7109375" style="18" customWidth="1"/>
    <col min="7" max="7" width="18.140625" style="18" customWidth="1"/>
    <col min="8" max="8" width="17" style="18" customWidth="1"/>
    <col min="9" max="9" width="17.5703125" style="18" customWidth="1"/>
    <col min="10" max="10" width="4" style="18" customWidth="1"/>
    <col min="11" max="16" width="2.7109375" style="18" hidden="1"/>
    <col min="17" max="16383" width="10.140625" style="18" hidden="1"/>
    <col min="16384" max="16384" width="1" style="18" hidden="1"/>
  </cols>
  <sheetData>
    <row r="1" spans="1:21" hidden="1">
      <c r="A1" s="18" t="s">
        <v>250</v>
      </c>
      <c r="T1" s="18" t="s">
        <v>250</v>
      </c>
      <c r="U1" s="18" t="s">
        <v>111</v>
      </c>
    </row>
    <row r="2" spans="1:21" hidden="1">
      <c r="U2" s="18" t="s">
        <v>122</v>
      </c>
    </row>
    <row r="7" spans="1:21" ht="30" customHeight="1"/>
    <row r="8" spans="1:21" ht="30" customHeight="1">
      <c r="D8" s="61" t="s">
        <v>132</v>
      </c>
      <c r="E8" s="61" t="s">
        <v>125</v>
      </c>
      <c r="F8" s="340" t="s">
        <v>531</v>
      </c>
      <c r="G8" s="327" t="s">
        <v>511</v>
      </c>
      <c r="H8" s="327" t="s">
        <v>512</v>
      </c>
      <c r="I8" s="327" t="s">
        <v>159</v>
      </c>
    </row>
    <row r="9" spans="1:21" ht="20.100000000000001" customHeight="1">
      <c r="D9" s="27">
        <v>1</v>
      </c>
      <c r="E9" s="336" t="s">
        <v>126</v>
      </c>
      <c r="F9" s="207" t="s">
        <v>122</v>
      </c>
      <c r="G9" s="395" t="s">
        <v>122</v>
      </c>
      <c r="H9" s="395" t="s">
        <v>122</v>
      </c>
      <c r="I9" s="395" t="s">
        <v>122</v>
      </c>
      <c r="M9" s="18">
        <v>1</v>
      </c>
      <c r="N9" s="18">
        <v>1</v>
      </c>
      <c r="O9" s="18">
        <v>1</v>
      </c>
      <c r="P9" s="18">
        <v>1</v>
      </c>
      <c r="R9" s="18" t="s">
        <v>553</v>
      </c>
      <c r="S9" s="18" t="s">
        <v>554</v>
      </c>
      <c r="T9" s="18" t="s">
        <v>555</v>
      </c>
      <c r="U9" s="18" t="s">
        <v>556</v>
      </c>
    </row>
    <row r="10" spans="1:21" ht="20.100000000000001" customHeight="1">
      <c r="D10" s="28">
        <v>2</v>
      </c>
      <c r="E10" s="337" t="s">
        <v>127</v>
      </c>
      <c r="F10" s="208" t="s">
        <v>122</v>
      </c>
      <c r="G10" s="394" t="s">
        <v>122</v>
      </c>
      <c r="H10" s="394" t="s">
        <v>122</v>
      </c>
      <c r="I10" s="394" t="s">
        <v>122</v>
      </c>
      <c r="M10" s="18">
        <v>1</v>
      </c>
      <c r="N10" s="18">
        <v>1</v>
      </c>
      <c r="O10" s="18">
        <v>1</v>
      </c>
      <c r="P10" s="18">
        <v>1</v>
      </c>
      <c r="R10" s="18" t="s">
        <v>557</v>
      </c>
      <c r="S10" s="18" t="s">
        <v>558</v>
      </c>
      <c r="T10" s="18" t="s">
        <v>559</v>
      </c>
      <c r="U10" s="18" t="s">
        <v>560</v>
      </c>
    </row>
    <row r="11" spans="1:21" ht="20.100000000000001" customHeight="1">
      <c r="D11" s="28">
        <v>3</v>
      </c>
      <c r="E11" s="337" t="s">
        <v>128</v>
      </c>
      <c r="F11" s="208" t="s">
        <v>122</v>
      </c>
      <c r="G11" s="394" t="s">
        <v>122</v>
      </c>
      <c r="H11" s="394" t="s">
        <v>122</v>
      </c>
      <c r="I11" s="394" t="s">
        <v>122</v>
      </c>
      <c r="M11" s="18">
        <v>1</v>
      </c>
      <c r="N11" s="18">
        <v>1</v>
      </c>
      <c r="O11" s="18">
        <v>1</v>
      </c>
      <c r="P11" s="18">
        <v>1</v>
      </c>
      <c r="R11" s="18" t="s">
        <v>561</v>
      </c>
      <c r="S11" s="18" t="s">
        <v>562</v>
      </c>
      <c r="T11" s="18" t="s">
        <v>563</v>
      </c>
      <c r="U11" s="18" t="s">
        <v>564</v>
      </c>
    </row>
    <row r="12" spans="1:21" ht="30">
      <c r="D12" s="28">
        <v>4</v>
      </c>
      <c r="E12" s="337" t="s">
        <v>129</v>
      </c>
      <c r="F12" s="208" t="s">
        <v>122</v>
      </c>
      <c r="G12" s="394" t="s">
        <v>122</v>
      </c>
      <c r="H12" s="394" t="s">
        <v>122</v>
      </c>
      <c r="I12" s="394" t="s">
        <v>122</v>
      </c>
      <c r="M12" s="18">
        <v>1</v>
      </c>
      <c r="N12" s="18">
        <v>1</v>
      </c>
      <c r="O12" s="18">
        <v>1</v>
      </c>
      <c r="P12" s="18">
        <v>1</v>
      </c>
      <c r="R12" s="18" t="s">
        <v>565</v>
      </c>
      <c r="S12" s="18" t="s">
        <v>566</v>
      </c>
      <c r="T12" s="18" t="s">
        <v>567</v>
      </c>
      <c r="U12" s="18" t="s">
        <v>568</v>
      </c>
    </row>
    <row r="13" spans="1:21" ht="21.75" customHeight="1">
      <c r="D13" s="28">
        <v>5</v>
      </c>
      <c r="E13" s="337" t="s">
        <v>130</v>
      </c>
      <c r="F13" s="208" t="s">
        <v>122</v>
      </c>
      <c r="G13" s="394" t="s">
        <v>122</v>
      </c>
      <c r="H13" s="396" t="s">
        <v>122</v>
      </c>
      <c r="I13" s="396" t="s">
        <v>122</v>
      </c>
      <c r="M13" s="18">
        <v>1</v>
      </c>
      <c r="N13" s="18">
        <v>1</v>
      </c>
      <c r="O13" s="18">
        <v>1</v>
      </c>
      <c r="P13" s="18">
        <v>1</v>
      </c>
      <c r="R13" s="18" t="s">
        <v>569</v>
      </c>
      <c r="S13" s="18" t="s">
        <v>570</v>
      </c>
      <c r="T13" s="18" t="s">
        <v>571</v>
      </c>
      <c r="U13" s="18" t="s">
        <v>572</v>
      </c>
    </row>
    <row r="14" spans="1:21" s="102" customFormat="1" ht="20.100000000000001" customHeight="1">
      <c r="A14" s="18"/>
      <c r="B14" s="18"/>
      <c r="C14" s="18"/>
      <c r="D14" s="106">
        <v>6</v>
      </c>
      <c r="E14" s="338" t="s">
        <v>131</v>
      </c>
      <c r="F14" s="330" t="s">
        <v>111</v>
      </c>
      <c r="G14" s="330" t="s">
        <v>111</v>
      </c>
      <c r="H14" s="328"/>
      <c r="I14" s="329"/>
      <c r="M14" s="102">
        <v>0</v>
      </c>
      <c r="N14" s="102">
        <v>0</v>
      </c>
      <c r="O14" s="102">
        <v>0</v>
      </c>
      <c r="P14" s="102">
        <v>0</v>
      </c>
      <c r="R14" s="102" t="s">
        <v>573</v>
      </c>
      <c r="S14" s="102" t="s">
        <v>574</v>
      </c>
      <c r="T14" s="102" t="s">
        <v>575</v>
      </c>
      <c r="U14" s="102" t="s">
        <v>576</v>
      </c>
    </row>
    <row r="15" spans="1:21" s="102" customFormat="1" ht="20.100000000000001" customHeight="1">
      <c r="A15" s="18"/>
      <c r="B15" s="18"/>
      <c r="C15" s="18"/>
      <c r="D15" s="106">
        <v>7</v>
      </c>
      <c r="E15" s="337" t="s">
        <v>439</v>
      </c>
      <c r="F15" s="391" t="s">
        <v>122</v>
      </c>
      <c r="G15" s="397" t="s">
        <v>122</v>
      </c>
      <c r="H15" s="398" t="s">
        <v>122</v>
      </c>
      <c r="I15" s="398" t="s">
        <v>122</v>
      </c>
      <c r="M15" s="102">
        <v>1</v>
      </c>
      <c r="N15" s="102">
        <v>1</v>
      </c>
      <c r="O15" s="102">
        <v>1</v>
      </c>
      <c r="P15" s="102">
        <v>1</v>
      </c>
      <c r="R15" s="102" t="s">
        <v>577</v>
      </c>
      <c r="S15" s="102" t="s">
        <v>578</v>
      </c>
      <c r="T15" s="102" t="s">
        <v>579</v>
      </c>
      <c r="U15" s="102" t="s">
        <v>580</v>
      </c>
    </row>
    <row r="16" spans="1:21" ht="21" customHeight="1">
      <c r="D16" s="29">
        <v>8</v>
      </c>
      <c r="E16" s="339" t="s">
        <v>662</v>
      </c>
      <c r="F16" s="392" t="s">
        <v>111</v>
      </c>
      <c r="G16" s="472"/>
      <c r="H16" s="473"/>
      <c r="I16" s="474"/>
      <c r="R16" s="201" t="s">
        <v>662</v>
      </c>
    </row>
  </sheetData>
  <sheetProtection algorithmName="SHA-512" hashValue="a2gVFRkCeatUnFqMEwakgWtpBKdc/q+AaEqajQcawiuJJb9HxMNfLlW7ZcR1MC62NSLJu66TFSvYYodzGfZNgw==" saltValue="YQh5e3GDii7nZewP5lTKyw==" spinCount="100000" sheet="1" objects="1" scenarios="1"/>
  <mergeCells count="1">
    <mergeCell ref="G16:I16"/>
  </mergeCells>
  <dataValidations count="1">
    <dataValidation type="list" allowBlank="1" showInputMessage="1" showErrorMessage="1" sqref="F9:G15 H9:I13 H15:I15 F16">
      <formula1>$U$1:$U$2</formula1>
    </dataValidation>
  </dataValidation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4.7109375" customWidth="1"/>
    <col min="14" max="14" width="14.7109375" hidden="1" customWidth="1"/>
    <col min="15" max="15" width="17.85546875" customWidth="1"/>
    <col min="16" max="16" width="10.28515625" customWidth="1"/>
    <col min="17" max="19" width="14.5703125" hidden="1" customWidth="1"/>
    <col min="20" max="20" width="19.140625" customWidth="1"/>
    <col min="21" max="21" width="14.7109375" hidden="1" customWidth="1"/>
    <col min="22" max="22" width="8.42578125" hidden="1" customWidth="1"/>
    <col min="23" max="23" width="15.42578125" customWidth="1"/>
    <col min="24" max="24" width="19.140625" customWidth="1"/>
    <col min="25" max="25" width="3.85546875" customWidth="1"/>
    <col min="26" max="26" width="2.5703125" customWidth="1"/>
    <col min="27" max="16383" width="4.28515625" hidden="1"/>
    <col min="16384" max="16384" width="4.42578125" hidden="1"/>
  </cols>
  <sheetData>
    <row r="1" spans="5:30" hidden="1">
      <c r="I1">
        <v>0</v>
      </c>
    </row>
    <row r="2" spans="5:30"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30" hidden="1"/>
    <row r="4" spans="5:30" hidden="1"/>
    <row r="5" spans="5:30" hidden="1"/>
    <row r="6" spans="5:30" hidden="1"/>
    <row r="7" spans="5:30" ht="15" customHeight="1"/>
    <row r="8" spans="5:30" ht="15" customHeight="1"/>
    <row r="9" spans="5:30" ht="29.25" customHeight="1">
      <c r="E9" s="542" t="s">
        <v>137</v>
      </c>
      <c r="F9" s="525" t="s">
        <v>136</v>
      </c>
      <c r="G9" s="525" t="s">
        <v>1</v>
      </c>
      <c r="H9" s="525" t="s">
        <v>3</v>
      </c>
      <c r="I9" s="525" t="s">
        <v>4</v>
      </c>
      <c r="J9" s="525" t="s">
        <v>5</v>
      </c>
      <c r="K9" s="525" t="s">
        <v>6</v>
      </c>
      <c r="L9" s="525" t="s">
        <v>7</v>
      </c>
      <c r="M9" s="525" t="s">
        <v>8</v>
      </c>
      <c r="N9" s="525"/>
      <c r="O9" s="525"/>
      <c r="P9" s="525"/>
      <c r="Q9" s="525" t="s">
        <v>9</v>
      </c>
      <c r="R9" s="542" t="s">
        <v>505</v>
      </c>
      <c r="S9" s="542" t="s">
        <v>134</v>
      </c>
      <c r="T9" s="525" t="s">
        <v>107</v>
      </c>
      <c r="U9" s="525" t="s">
        <v>12</v>
      </c>
      <c r="V9" s="525"/>
      <c r="W9" s="525" t="s">
        <v>14</v>
      </c>
      <c r="X9" s="477" t="s">
        <v>499</v>
      </c>
    </row>
    <row r="10" spans="5:30" ht="31.5" customHeight="1">
      <c r="E10" s="540"/>
      <c r="F10" s="525"/>
      <c r="G10" s="525"/>
      <c r="H10" s="525"/>
      <c r="I10" s="525"/>
      <c r="J10" s="525"/>
      <c r="K10" s="525"/>
      <c r="L10" s="525"/>
      <c r="M10" s="525" t="s">
        <v>15</v>
      </c>
      <c r="N10" s="525"/>
      <c r="O10" s="525"/>
      <c r="P10" s="525" t="s">
        <v>16</v>
      </c>
      <c r="Q10" s="525"/>
      <c r="R10" s="540"/>
      <c r="S10" s="540"/>
      <c r="T10" s="525"/>
      <c r="U10" s="525"/>
      <c r="V10" s="525"/>
      <c r="W10" s="525"/>
      <c r="X10" s="525"/>
    </row>
    <row r="11" spans="5:30" ht="78.75" customHeight="1">
      <c r="E11" s="541"/>
      <c r="F11" s="525"/>
      <c r="G11" s="525"/>
      <c r="H11" s="525"/>
      <c r="I11" s="525"/>
      <c r="J11" s="525"/>
      <c r="K11" s="525"/>
      <c r="L11" s="525"/>
      <c r="M11" s="40" t="s">
        <v>17</v>
      </c>
      <c r="N11" s="40" t="s">
        <v>18</v>
      </c>
      <c r="O11" s="40" t="s">
        <v>19</v>
      </c>
      <c r="P11" s="525"/>
      <c r="Q11" s="525"/>
      <c r="R11" s="541"/>
      <c r="S11" s="541"/>
      <c r="T11" s="525"/>
      <c r="U11" s="40" t="s">
        <v>20</v>
      </c>
      <c r="V11" s="40" t="s">
        <v>21</v>
      </c>
      <c r="W11" s="525"/>
      <c r="X11" s="525"/>
    </row>
    <row r="12" spans="5:30" ht="18.75" customHeight="1">
      <c r="E12" s="9" t="s">
        <v>99</v>
      </c>
      <c r="F12" s="52" t="s">
        <v>68</v>
      </c>
      <c r="G12" s="30"/>
      <c r="H12" s="30"/>
      <c r="I12" s="30"/>
      <c r="J12" s="30"/>
      <c r="K12" s="30"/>
      <c r="L12" s="30"/>
      <c r="M12" s="30"/>
      <c r="N12" s="30"/>
      <c r="O12" s="30"/>
      <c r="P12" s="30"/>
      <c r="Q12" s="30"/>
      <c r="R12" s="30"/>
      <c r="S12" s="30"/>
      <c r="T12" s="30"/>
      <c r="U12" s="30"/>
      <c r="V12" s="30"/>
      <c r="W12" s="30"/>
      <c r="X12" s="31"/>
    </row>
    <row r="13" spans="5:30" s="11" customFormat="1" ht="20.100000000000001" hidden="1" customHeight="1">
      <c r="E13" s="194"/>
      <c r="F13" s="75"/>
      <c r="G13" s="10"/>
      <c r="H13" s="16"/>
      <c r="I13" s="47"/>
      <c r="J13" s="47"/>
      <c r="K13" s="46" t="str">
        <f>+IFERROR(IF(COUNT(H13:J13),ROUND(SUM(H13:J13),0),""),"")</f>
        <v/>
      </c>
      <c r="L13" s="17" t="str">
        <f>+IFERROR(IF(COUNT(K13),ROUND(K13/'Shareholding Pattern'!$L$57*100,2),""),"")</f>
        <v/>
      </c>
      <c r="M13" s="276" t="str">
        <f>IF(H13="","",H13)</f>
        <v/>
      </c>
      <c r="N13" s="206"/>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3"/>
      <c r="AC13" s="11">
        <f>IF(SUM(H13:W13)&gt;0,1,0)</f>
        <v>0</v>
      </c>
      <c r="AD13" s="11">
        <f>SUM(AC15:AC65535)</f>
        <v>0</v>
      </c>
    </row>
    <row r="14" spans="5:30" ht="24.95" customHeight="1">
      <c r="E14" s="42"/>
      <c r="F14" s="43"/>
      <c r="G14" s="265" t="s">
        <v>494</v>
      </c>
      <c r="H14" s="43"/>
      <c r="I14" s="43"/>
      <c r="J14" s="43"/>
      <c r="K14" s="43"/>
      <c r="L14" s="43"/>
      <c r="M14" s="43"/>
      <c r="N14" s="43"/>
      <c r="O14" s="43"/>
      <c r="P14" s="43"/>
      <c r="Q14" s="43"/>
      <c r="R14" s="43"/>
      <c r="S14" s="43"/>
      <c r="T14" s="43"/>
      <c r="U14" s="43"/>
      <c r="V14" s="43"/>
      <c r="W14" s="43"/>
      <c r="X14" s="44"/>
    </row>
    <row r="15" spans="5:30" ht="24.95" hidden="1" customHeight="1">
      <c r="E15" s="12"/>
      <c r="F15" s="13"/>
      <c r="G15" s="13"/>
      <c r="H15" s="13"/>
      <c r="I15" s="13"/>
      <c r="J15" s="13"/>
      <c r="K15" s="13"/>
      <c r="L15" s="13"/>
      <c r="M15" s="13"/>
      <c r="N15" s="13"/>
      <c r="O15" s="13"/>
      <c r="P15" s="13"/>
      <c r="Q15" s="13"/>
      <c r="R15" s="13"/>
      <c r="S15" s="13"/>
      <c r="T15" s="13"/>
      <c r="U15" s="13"/>
      <c r="V15" s="13"/>
      <c r="W15" s="197"/>
    </row>
    <row r="16" spans="5:30" ht="20.100000000000001" customHeight="1">
      <c r="E16" s="37"/>
      <c r="F16" s="83" t="s">
        <v>450</v>
      </c>
      <c r="G16" s="70" t="s">
        <v>19</v>
      </c>
      <c r="H16" s="53" t="str">
        <f>+IFERROR(IF(COUNT(H13:H15),ROUND(SUM(H13:H15),0),""),"")</f>
        <v/>
      </c>
      <c r="I16" s="53" t="str">
        <f>+IFERROR(IF(COUNT(I13:I15),ROUND(SUM(I13:I15),0),""),"")</f>
        <v/>
      </c>
      <c r="J16" s="53" t="str">
        <f>+IFERROR(IF(COUNT(J13:J15),ROUND(SUM(J13:J15),0),""),"")</f>
        <v/>
      </c>
      <c r="K16" s="53" t="str">
        <f>+IFERROR(IF(COUNT(K13:K15),ROUND(SUM(K13:K15),0),""),"")</f>
        <v/>
      </c>
      <c r="L16" s="17" t="str">
        <f>+IFERROR(IF(COUNT(K16),ROUND(K16/'Shareholding Pattern'!$L$57*100,2),""),"")</f>
        <v/>
      </c>
      <c r="M16" s="35" t="str">
        <f>+IFERROR(IF(COUNT(M13:M15),ROUND(SUM(M13:M15),0),""),"")</f>
        <v/>
      </c>
      <c r="N16" s="35" t="str">
        <f>+IFERROR(IF(COUNT(N13:N15),ROUND(SUM(N13:N15),0),""),"")</f>
        <v/>
      </c>
      <c r="O16" s="35" t="str">
        <f>+IFERROR(IF(COUNT(O13:O15),ROUND(SUM(O13:O15),0),""),"")</f>
        <v/>
      </c>
      <c r="P16" s="17" t="str">
        <f>+IFERROR(IF(COUNT(O16),ROUND(O16/('Shareholding Pattern'!$P$58)*100,2),""),"")</f>
        <v/>
      </c>
      <c r="Q16" s="53" t="str">
        <f>+IFERROR(IF(COUNT(Q13:Q15),ROUND(SUM(Q13:Q15),0),""),"")</f>
        <v/>
      </c>
      <c r="R16" s="53" t="str">
        <f>+IFERROR(IF(COUNT(R13:R15),ROUND(SUM(R13:R15),0),""),"")</f>
        <v/>
      </c>
      <c r="S16" s="53" t="str">
        <f>+IFERROR(IF(COUNT(S13:S15),ROUND(SUM(S13:S15),0),""),"")</f>
        <v/>
      </c>
      <c r="T16" s="17" t="str">
        <f>+IFERROR(IF(COUNT(K16,S16),ROUND(SUM(S16,K16)/SUM('Shareholding Pattern'!$L$57,'Shareholding Pattern'!$T$57)*100,2),""),"")</f>
        <v/>
      </c>
      <c r="U16" s="53" t="str">
        <f>+IFERROR(IF(COUNT(U13:U15),ROUND(SUM(U13:U15),0),""),"")</f>
        <v/>
      </c>
      <c r="V16" s="17" t="str">
        <f>+IFERROR(IF(COUNT(U16),ROUND(SUM(U16)/SUM(K16)*100,2),""),0)</f>
        <v/>
      </c>
      <c r="W16" s="53" t="str">
        <f>+IFERROR(IF(COUNT(W13:W15),ROUND(SUM(W13:W15),0),""),"")</f>
        <v/>
      </c>
    </row>
  </sheetData>
  <sheetProtection sheet="1" objects="1" scenarios="1"/>
  <mergeCells count="18">
    <mergeCell ref="E9:E11"/>
    <mergeCell ref="U9:V10"/>
    <mergeCell ref="W9:W11"/>
    <mergeCell ref="F9:F11"/>
    <mergeCell ref="G9:G11"/>
    <mergeCell ref="H9:H11"/>
    <mergeCell ref="I9:I11"/>
    <mergeCell ref="S9:S11"/>
    <mergeCell ref="M10:O10"/>
    <mergeCell ref="T9:T11"/>
    <mergeCell ref="P10:P11"/>
    <mergeCell ref="R9:R11"/>
    <mergeCell ref="J9:J11"/>
    <mergeCell ref="K9:K11"/>
    <mergeCell ref="L9:L11"/>
    <mergeCell ref="M9:P9"/>
    <mergeCell ref="X9:X11"/>
    <mergeCell ref="Q9:Q11"/>
  </mergeCells>
  <dataValidations count="4">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s>
  <hyperlinks>
    <hyperlink ref="G16" location="'Shareholding Pattern'!F46" display="Total"/>
    <hyperlink ref="F16" location="'Shareholding Pattern'!F46" display="Total"/>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7"/>
  </sheetPr>
  <dimension ref="B1:XFC16"/>
  <sheetViews>
    <sheetView showGridLines="0" topLeftCell="A7" zoomScale="90" zoomScaleNormal="90" workbookViewId="0">
      <selection activeCell="G16" sqref="G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4.7109375" customWidth="1"/>
    <col min="14" max="14" width="14.7109375" hidden="1" customWidth="1"/>
    <col min="15" max="15" width="17.28515625" customWidth="1"/>
    <col min="16" max="16" width="10" customWidth="1"/>
    <col min="17" max="19" width="14.5703125" hidden="1" customWidth="1"/>
    <col min="20" max="20" width="19.140625" customWidth="1"/>
    <col min="21" max="21" width="15.42578125" hidden="1" customWidth="1"/>
    <col min="22" max="22" width="8.140625" hidden="1" customWidth="1"/>
    <col min="23" max="23" width="15.42578125" customWidth="1"/>
    <col min="24" max="24" width="20.42578125" customWidth="1"/>
    <col min="25" max="25" width="2" customWidth="1"/>
    <col min="26" max="26" width="2.140625" customWidth="1"/>
    <col min="27" max="16383" width="3.7109375" hidden="1"/>
  </cols>
  <sheetData>
    <row r="1" spans="5:30" hidden="1">
      <c r="I1">
        <v>0</v>
      </c>
    </row>
    <row r="2" spans="5:30"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30" hidden="1"/>
    <row r="4" spans="5:30" hidden="1"/>
    <row r="5" spans="5:30" hidden="1"/>
    <row r="6" spans="5:30" hidden="1"/>
    <row r="7" spans="5:30" ht="15" customHeight="1"/>
    <row r="8" spans="5:30" ht="15" customHeight="1"/>
    <row r="9" spans="5:30" ht="29.25" customHeight="1">
      <c r="E9" s="542" t="s">
        <v>137</v>
      </c>
      <c r="F9" s="525" t="s">
        <v>136</v>
      </c>
      <c r="G9" s="525" t="s">
        <v>1</v>
      </c>
      <c r="H9" s="525" t="s">
        <v>3</v>
      </c>
      <c r="I9" s="525" t="s">
        <v>4</v>
      </c>
      <c r="J9" s="525" t="s">
        <v>5</v>
      </c>
      <c r="K9" s="525" t="s">
        <v>6</v>
      </c>
      <c r="L9" s="525" t="s">
        <v>7</v>
      </c>
      <c r="M9" s="525" t="s">
        <v>8</v>
      </c>
      <c r="N9" s="525"/>
      <c r="O9" s="525"/>
      <c r="P9" s="525"/>
      <c r="Q9" s="525" t="s">
        <v>9</v>
      </c>
      <c r="R9" s="542" t="s">
        <v>505</v>
      </c>
      <c r="S9" s="542" t="s">
        <v>134</v>
      </c>
      <c r="T9" s="525" t="s">
        <v>107</v>
      </c>
      <c r="U9" s="525" t="s">
        <v>12</v>
      </c>
      <c r="V9" s="525"/>
      <c r="W9" s="525" t="s">
        <v>14</v>
      </c>
      <c r="X9" s="477" t="s">
        <v>499</v>
      </c>
    </row>
    <row r="10" spans="5:30" ht="31.5" customHeight="1">
      <c r="E10" s="540"/>
      <c r="F10" s="525"/>
      <c r="G10" s="525"/>
      <c r="H10" s="525"/>
      <c r="I10" s="525"/>
      <c r="J10" s="525"/>
      <c r="K10" s="525"/>
      <c r="L10" s="525"/>
      <c r="M10" s="525" t="s">
        <v>15</v>
      </c>
      <c r="N10" s="525"/>
      <c r="O10" s="525"/>
      <c r="P10" s="525" t="s">
        <v>16</v>
      </c>
      <c r="Q10" s="525"/>
      <c r="R10" s="540"/>
      <c r="S10" s="540"/>
      <c r="T10" s="525"/>
      <c r="U10" s="525"/>
      <c r="V10" s="525"/>
      <c r="W10" s="525"/>
      <c r="X10" s="525"/>
    </row>
    <row r="11" spans="5:30" ht="78.75" customHeight="1">
      <c r="E11" s="541"/>
      <c r="F11" s="525"/>
      <c r="G11" s="525"/>
      <c r="H11" s="525"/>
      <c r="I11" s="525"/>
      <c r="J11" s="525"/>
      <c r="K11" s="525"/>
      <c r="L11" s="525"/>
      <c r="M11" s="40" t="s">
        <v>17</v>
      </c>
      <c r="N11" s="40" t="s">
        <v>18</v>
      </c>
      <c r="O11" s="40" t="s">
        <v>19</v>
      </c>
      <c r="P11" s="525"/>
      <c r="Q11" s="525"/>
      <c r="R11" s="541"/>
      <c r="S11" s="541"/>
      <c r="T11" s="525"/>
      <c r="U11" s="40" t="s">
        <v>20</v>
      </c>
      <c r="V11" s="40" t="s">
        <v>21</v>
      </c>
      <c r="W11" s="525"/>
      <c r="X11" s="525"/>
    </row>
    <row r="12" spans="5:30" ht="15.75">
      <c r="E12" s="9" t="s">
        <v>100</v>
      </c>
      <c r="F12" s="71" t="s">
        <v>69</v>
      </c>
      <c r="G12" s="30"/>
      <c r="H12" s="30"/>
      <c r="I12" s="30"/>
      <c r="J12" s="30"/>
      <c r="K12" s="30"/>
      <c r="L12" s="30"/>
      <c r="M12" s="30"/>
      <c r="N12" s="30"/>
      <c r="O12" s="30"/>
      <c r="P12" s="30"/>
      <c r="Q12" s="30"/>
      <c r="R12" s="30"/>
      <c r="S12" s="30"/>
      <c r="T12" s="30"/>
      <c r="U12" s="30"/>
      <c r="V12" s="30"/>
      <c r="W12" s="30"/>
      <c r="X12" s="31"/>
    </row>
    <row r="13" spans="5:30" s="11" customFormat="1" ht="20.100000000000001" hidden="1" customHeight="1">
      <c r="E13" s="194"/>
      <c r="F13" s="75"/>
      <c r="G13" s="10"/>
      <c r="H13" s="16"/>
      <c r="I13" s="47"/>
      <c r="J13" s="47"/>
      <c r="K13" s="46" t="str">
        <f>+IFERROR(IF(COUNT(H13:J13),ROUND(SUM(H13:J13),0),""),"")</f>
        <v/>
      </c>
      <c r="L13" s="17" t="str">
        <f>+IFERROR(IF(COUNT(K13),ROUND(K13/'Shareholding Pattern'!$L$57*100,2),""),"")</f>
        <v/>
      </c>
      <c r="M13" s="276" t="str">
        <f>IF(H13="","",H13)</f>
        <v/>
      </c>
      <c r="N13" s="206"/>
      <c r="O13" s="51" t="str">
        <f>+IFERROR(IF(COUNT(M13:N13),ROUND(SUM(M13,N13),2),""),"")</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17" t="str">
        <f>+IFERROR(IF(COUNT(U13),ROUND(SUM(U13)/SUM(K13)*100,2),""),0)</f>
        <v/>
      </c>
      <c r="W13" s="47"/>
      <c r="X13" s="283"/>
      <c r="AC13" s="11">
        <f>IF(SUM(H13:W13)&gt;0,1,0)</f>
        <v>0</v>
      </c>
      <c r="AD13" s="11">
        <f>SUM(AC15:AC65535)</f>
        <v>0</v>
      </c>
    </row>
    <row r="14" spans="5:30" ht="24.75" customHeight="1">
      <c r="E14" s="42"/>
      <c r="F14" s="43"/>
      <c r="G14" s="264" t="s">
        <v>494</v>
      </c>
      <c r="H14" s="43"/>
      <c r="I14" s="43"/>
      <c r="J14" s="43"/>
      <c r="K14" s="43"/>
      <c r="L14" s="43"/>
      <c r="M14" s="43"/>
      <c r="N14" s="43"/>
      <c r="O14" s="43"/>
      <c r="P14" s="43"/>
      <c r="Q14" s="43"/>
      <c r="R14" s="43"/>
      <c r="S14" s="43"/>
      <c r="T14" s="43"/>
      <c r="U14" s="43"/>
      <c r="V14" s="43"/>
      <c r="W14" s="43"/>
      <c r="X14" s="44"/>
    </row>
    <row r="15" spans="5:30" ht="24.95" hidden="1" customHeight="1">
      <c r="E15" s="12"/>
      <c r="F15" s="13"/>
      <c r="G15" s="13"/>
      <c r="H15" s="13"/>
      <c r="I15" s="13"/>
      <c r="J15" s="13"/>
      <c r="K15" s="13"/>
      <c r="L15" s="13"/>
      <c r="M15" s="13"/>
      <c r="N15" s="13"/>
      <c r="O15" s="13"/>
      <c r="P15" s="13"/>
      <c r="Q15" s="13"/>
      <c r="R15" s="13"/>
      <c r="S15" s="13"/>
      <c r="T15" s="13"/>
      <c r="U15" s="13"/>
      <c r="V15" s="13"/>
      <c r="W15" s="197"/>
    </row>
    <row r="16" spans="5:30" ht="20.100000000000001" customHeight="1">
      <c r="E16" s="37"/>
      <c r="F16" s="83" t="s">
        <v>450</v>
      </c>
      <c r="G16" s="70" t="s">
        <v>19</v>
      </c>
      <c r="H16" s="53" t="str">
        <f>+IFERROR(IF(COUNT(H13:H15),ROUND(SUM(H13:H15),0),""),"")</f>
        <v/>
      </c>
      <c r="I16" s="53" t="str">
        <f>+IFERROR(IF(COUNT(I13:I15),ROUND(SUM(I13:I15),0),""),"")</f>
        <v/>
      </c>
      <c r="J16" s="53" t="str">
        <f>+IFERROR(IF(COUNT(J13:J15),ROUND(SUM(J13:J15),0),""),"")</f>
        <v/>
      </c>
      <c r="K16" s="53" t="str">
        <f>+IFERROR(IF(COUNT(K13:K15),ROUND(SUM(K13:K15),0),""),"")</f>
        <v/>
      </c>
      <c r="L16" s="17" t="str">
        <f>+IFERROR(IF(COUNT(K16),ROUND(K16/'Shareholding Pattern'!$L$57*100,2),""),"")</f>
        <v/>
      </c>
      <c r="M16" s="35" t="str">
        <f>+IFERROR(IF(COUNT(M13:M15),ROUND(SUM(M13:M15),0),""),"")</f>
        <v/>
      </c>
      <c r="N16" s="35" t="str">
        <f>+IFERROR(IF(COUNT(N13:N15),ROUND(SUM(N13:N15),0),""),"")</f>
        <v/>
      </c>
      <c r="O16" s="35" t="str">
        <f>+IFERROR(IF(COUNT(O13:O15),ROUND(SUM(O13:O15),0),""),"")</f>
        <v/>
      </c>
      <c r="P16" s="17" t="str">
        <f>+IFERROR(IF(COUNT(O16),ROUND(O16/('Shareholding Pattern'!$P$58)*100,2),""),"")</f>
        <v/>
      </c>
      <c r="Q16" s="53" t="str">
        <f>+IFERROR(IF(COUNT(Q13:Q15),ROUND(SUM(Q13:Q15),0),""),"")</f>
        <v/>
      </c>
      <c r="R16" s="53" t="str">
        <f>+IFERROR(IF(COUNT(R13:R15),ROUND(SUM(R13:R15),0),""),"")</f>
        <v/>
      </c>
      <c r="S16" s="53" t="str">
        <f>+IFERROR(IF(COUNT(S13:S15),ROUND(SUM(S13:S15),0),""),"")</f>
        <v/>
      </c>
      <c r="T16" s="17" t="str">
        <f>+IFERROR(IF(COUNT(K16,S16),ROUND(SUM(S16,K16)/SUM('Shareholding Pattern'!$L$57,'Shareholding Pattern'!$T$57)*100,2),""),"")</f>
        <v/>
      </c>
      <c r="U16" s="53" t="str">
        <f>+IFERROR(IF(COUNT(U13:U15),ROUND(SUM(U13:U15),0),""),"")</f>
        <v/>
      </c>
      <c r="V16" s="17" t="str">
        <f>+IFERROR(IF(COUNT(U16),ROUND(SUM(U16)/SUM(K16)*100,2),""),0)</f>
        <v/>
      </c>
      <c r="W16" s="53" t="str">
        <f>+IFERROR(IF(COUNT(W13:W15),ROUND(SUM(W13:W15),0),""),"")</f>
        <v/>
      </c>
    </row>
  </sheetData>
  <sheetProtection sheet="1" objects="1" scenarios="1"/>
  <mergeCells count="18">
    <mergeCell ref="X9:X11"/>
    <mergeCell ref="M10:O10"/>
    <mergeCell ref="P10:P11"/>
    <mergeCell ref="J9:J11"/>
    <mergeCell ref="K9:K11"/>
    <mergeCell ref="L9:L11"/>
    <mergeCell ref="M9:P9"/>
    <mergeCell ref="Q9:Q11"/>
    <mergeCell ref="R9:R11"/>
    <mergeCell ref="U9:V10"/>
    <mergeCell ref="W9:W11"/>
    <mergeCell ref="T9:T11"/>
    <mergeCell ref="S9:S11"/>
    <mergeCell ref="E9:E11"/>
    <mergeCell ref="F9:F11"/>
    <mergeCell ref="G9:G11"/>
    <mergeCell ref="H9:H11"/>
    <mergeCell ref="I9:I11"/>
  </mergeCells>
  <dataValidations disablePrompts="1" count="4">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M13:N13 Q13:R13 H13:J13">
      <formula1>0</formula1>
    </dataValidation>
  </dataValidations>
  <hyperlinks>
    <hyperlink ref="G16" location="'Shareholding Pattern'!F47" display="Total"/>
    <hyperlink ref="F16" location="'Shareholding Pattern'!F47" display="Total"/>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7"/>
  </sheetPr>
  <dimension ref="A1:XFC31"/>
  <sheetViews>
    <sheetView showGridLines="0" zoomScale="80" zoomScaleNormal="80" workbookViewId="0">
      <pane xSplit="3" ySplit="14" topLeftCell="D17" activePane="bottomRight" state="frozen"/>
      <selection activeCell="A7" sqref="A7"/>
      <selection pane="topRight" activeCell="D7" sqref="D7"/>
      <selection pane="bottomLeft" activeCell="A15" sqref="A15"/>
      <selection pane="bottomRight" activeCell="Y19" sqref="Y19:Y26"/>
    </sheetView>
  </sheetViews>
  <sheetFormatPr defaultColWidth="0" defaultRowHeight="15"/>
  <cols>
    <col min="1" max="1" width="2.28515625" customWidth="1"/>
    <col min="2" max="2" width="2.140625" hidden="1" customWidth="1"/>
    <col min="3" max="3" width="2" hidden="1" customWidth="1"/>
    <col min="4" max="4" width="7.140625" customWidth="1"/>
    <col min="5" max="5" width="42.85546875" customWidth="1"/>
    <col min="6" max="6" width="46.5703125" customWidth="1"/>
    <col min="7" max="7" width="40" customWidth="1"/>
    <col min="8" max="9" width="13.7109375" customWidth="1"/>
    <col min="10" max="10" width="14.5703125" customWidth="1"/>
    <col min="11" max="12" width="14.5703125" hidden="1" customWidth="1"/>
    <col min="13" max="13" width="15.5703125" customWidth="1"/>
    <col min="14" max="14" width="15.28515625" customWidth="1"/>
    <col min="15" max="15" width="15.42578125" customWidth="1"/>
    <col min="16" max="16" width="16" hidden="1" customWidth="1"/>
    <col min="17" max="17" width="16.42578125" customWidth="1"/>
    <col min="18" max="18" width="12.5703125" customWidth="1"/>
    <col min="19" max="21" width="14.5703125" hidden="1" customWidth="1"/>
    <col min="22" max="22" width="19.140625" customWidth="1"/>
    <col min="23" max="23" width="15.42578125" hidden="1" customWidth="1"/>
    <col min="24" max="24" width="8.5703125" hidden="1" customWidth="1"/>
    <col min="25" max="25" width="15.42578125" customWidth="1"/>
    <col min="26" max="26" width="20.85546875" customWidth="1"/>
    <col min="27" max="27" width="2.7109375" customWidth="1"/>
    <col min="28" max="16383" width="2.5703125" hidden="1"/>
    <col min="16384" max="16384" width="1.85546875" hidden="1"/>
  </cols>
  <sheetData>
    <row r="1" spans="4:54" hidden="1">
      <c r="I1">
        <v>12</v>
      </c>
      <c r="J1">
        <v>0</v>
      </c>
      <c r="AE1" t="s">
        <v>399</v>
      </c>
      <c r="AF1" t="s">
        <v>498</v>
      </c>
      <c r="AG1" t="s">
        <v>405</v>
      </c>
      <c r="AH1" t="s">
        <v>452</v>
      </c>
      <c r="AI1" t="s">
        <v>526</v>
      </c>
      <c r="AJ1" t="s">
        <v>408</v>
      </c>
      <c r="AK1" t="s">
        <v>447</v>
      </c>
      <c r="AL1" t="s">
        <v>396</v>
      </c>
      <c r="AM1" t="s">
        <v>506</v>
      </c>
      <c r="AN1" t="s">
        <v>521</v>
      </c>
      <c r="AO1" t="s">
        <v>522</v>
      </c>
      <c r="AP1" t="s">
        <v>629</v>
      </c>
      <c r="AQ1" t="s">
        <v>394</v>
      </c>
      <c r="AR1" t="s">
        <v>634</v>
      </c>
      <c r="AS1" t="s">
        <v>630</v>
      </c>
      <c r="AT1" t="s">
        <v>404</v>
      </c>
      <c r="AU1" t="s">
        <v>631</v>
      </c>
      <c r="AV1" t="s">
        <v>632</v>
      </c>
      <c r="AW1" t="s">
        <v>633</v>
      </c>
      <c r="AX1" t="s">
        <v>527</v>
      </c>
      <c r="AY1" t="s">
        <v>400</v>
      </c>
      <c r="AZ1" t="s">
        <v>395</v>
      </c>
      <c r="BA1" t="s">
        <v>393</v>
      </c>
      <c r="BB1" t="s">
        <v>451</v>
      </c>
    </row>
    <row r="2" spans="4:54" hidden="1">
      <c r="E2" t="s">
        <v>350</v>
      </c>
      <c r="F2" t="s">
        <v>435</v>
      </c>
      <c r="G2" t="s">
        <v>249</v>
      </c>
      <c r="H2" t="s">
        <v>420</v>
      </c>
      <c r="I2" t="s">
        <v>144</v>
      </c>
      <c r="J2" t="s">
        <v>165</v>
      </c>
      <c r="K2" t="s">
        <v>166</v>
      </c>
      <c r="L2" t="s">
        <v>167</v>
      </c>
      <c r="M2" t="s">
        <v>168</v>
      </c>
      <c r="N2" t="s">
        <v>169</v>
      </c>
      <c r="O2" t="s">
        <v>170</v>
      </c>
      <c r="P2" t="s">
        <v>171</v>
      </c>
      <c r="Q2" t="s">
        <v>172</v>
      </c>
      <c r="R2" t="s">
        <v>173</v>
      </c>
      <c r="S2" t="s">
        <v>174</v>
      </c>
      <c r="T2" t="s">
        <v>175</v>
      </c>
      <c r="U2" t="s">
        <v>176</v>
      </c>
      <c r="V2" t="s">
        <v>177</v>
      </c>
      <c r="W2" t="s">
        <v>178</v>
      </c>
      <c r="X2" t="s">
        <v>179</v>
      </c>
      <c r="Y2" t="s">
        <v>182</v>
      </c>
      <c r="Z2" t="s">
        <v>499</v>
      </c>
    </row>
    <row r="3" spans="4:54" hidden="1">
      <c r="I3">
        <f ca="1">+IFERROR(IF(COUNT(I13:I27),ROUND(SUMIF($F$13:I27,"Category",I13:I27),0),""),"")</f>
        <v>349</v>
      </c>
      <c r="J3">
        <f ca="1">+IFERROR(IF(COUNT(J13:J27),ROUND(SUMIF($F$13:J27,"Category",J13:J27),0),""),"")</f>
        <v>20590649</v>
      </c>
      <c r="K3" t="str">
        <f>+IFERROR(IF(COUNT(K13:K27),ROUND(SUMIF($F$13:K27,"Category",K13:K27),0),""),"")</f>
        <v/>
      </c>
      <c r="L3" t="str">
        <f>+IFERROR(IF(COUNT(L13:L27),ROUND(SUMIF($F$13:L27,"Category",L13:L27),0),""),"")</f>
        <v/>
      </c>
      <c r="M3">
        <f ca="1">+IFERROR(IF(COUNT(M13:M27),ROUND(SUMIF($F$13:M27,"Category",M13:M27),0),""),"")</f>
        <v>20590649</v>
      </c>
      <c r="N3">
        <f ca="1">+IFERROR(IF(COUNT(N13:N27),ROUND(SUMIF($F$13:N27,"Category",N13:N27),2),""),"")</f>
        <v>39.32</v>
      </c>
      <c r="O3">
        <f ca="1">+IFERROR(IF(COUNT(O13:O27),ROUND(SUMIF($F$13:O27,"Category",O13:O27),0),""),"")</f>
        <v>20590649</v>
      </c>
      <c r="P3" t="str">
        <f>+IFERROR(IF(COUNT(P13:P27),ROUND(SUMIF($F$13:P27,"Category",P13:P27),0),""),"")</f>
        <v/>
      </c>
      <c r="Q3">
        <f ca="1">+IFERROR(IF(COUNT(Q13:Q27),ROUND(SUMIF($F$13:Q27,"Category",Q13:Q27),0),""),"")</f>
        <v>20590649</v>
      </c>
      <c r="R3">
        <f ca="1">+IFERROR(IF(COUNT(R13:R27),ROUND(SUMIF($F$13:R27,"Category",R13:R27),2),""),"")</f>
        <v>39.32</v>
      </c>
      <c r="S3" t="str">
        <f>+IFERROR(IF(COUNT(S13:S27),ROUND(SUMIF($F$13:S27,"Category",S13:S27),0),""),"")</f>
        <v/>
      </c>
      <c r="T3" t="str">
        <f>+IFERROR(IF(COUNT(T13:T27),ROUND(SUMIF($F$13:T27,"Category",T13:T27),0),""),"")</f>
        <v/>
      </c>
      <c r="U3" t="str">
        <f>+IFERROR(IF(COUNT(U13:U27),ROUND(SUMIF($F$13:U27,"Category",U13:U27),0),""),"")</f>
        <v/>
      </c>
      <c r="V3">
        <f ca="1">+IFERROR(IF(COUNT(V13:V27),ROUND(SUMIF($F$13:V27,"Category",V13:V27),2),""),"")</f>
        <v>39.32</v>
      </c>
      <c r="W3" t="str">
        <f>+IFERROR(IF(COUNT(W13:W27),ROUND(SUMIF($F$13:W27,"Category",W13:W27),0),""),"")</f>
        <v/>
      </c>
      <c r="X3" t="str">
        <f>+IFERROR(IF(COUNT(X13:X27),ROUND(SUMIF($F$13:X27,"Category",X13:X27),2),""),"")</f>
        <v/>
      </c>
      <c r="Y3">
        <f ca="1">+IFERROR(IF(COUNT(Y13:Y27),ROUND(SUMIF($F$13:Y27,"Category",Y13:Y27),0),""),"")</f>
        <v>20548449</v>
      </c>
    </row>
    <row r="4" spans="4:54" hidden="1"/>
    <row r="5" spans="4:54" hidden="1"/>
    <row r="6" spans="4:54" hidden="1"/>
    <row r="9" spans="4:54" ht="29.25" customHeight="1">
      <c r="D9" s="542" t="s">
        <v>137</v>
      </c>
      <c r="E9" s="542" t="s">
        <v>34</v>
      </c>
      <c r="F9" s="542" t="s">
        <v>434</v>
      </c>
      <c r="G9" s="484" t="s">
        <v>136</v>
      </c>
      <c r="H9" s="525" t="s">
        <v>1</v>
      </c>
      <c r="I9" s="484" t="s">
        <v>426</v>
      </c>
      <c r="J9" s="525" t="s">
        <v>3</v>
      </c>
      <c r="K9" s="525" t="s">
        <v>4</v>
      </c>
      <c r="L9" s="525" t="s">
        <v>5</v>
      </c>
      <c r="M9" s="525" t="s">
        <v>6</v>
      </c>
      <c r="N9" s="525" t="s">
        <v>7</v>
      </c>
      <c r="O9" s="525" t="s">
        <v>8</v>
      </c>
      <c r="P9" s="525"/>
      <c r="Q9" s="525"/>
      <c r="R9" s="525"/>
      <c r="S9" s="525" t="s">
        <v>9</v>
      </c>
      <c r="T9" s="542" t="s">
        <v>505</v>
      </c>
      <c r="U9" s="542" t="s">
        <v>134</v>
      </c>
      <c r="V9" s="525" t="s">
        <v>107</v>
      </c>
      <c r="W9" s="525" t="s">
        <v>12</v>
      </c>
      <c r="X9" s="525"/>
      <c r="Y9" s="525" t="s">
        <v>14</v>
      </c>
      <c r="Z9" s="477" t="s">
        <v>499</v>
      </c>
      <c r="AV9" t="s">
        <v>34</v>
      </c>
    </row>
    <row r="10" spans="4:54" ht="31.5" customHeight="1">
      <c r="D10" s="540"/>
      <c r="E10" s="540"/>
      <c r="F10" s="540"/>
      <c r="G10" s="485"/>
      <c r="H10" s="525"/>
      <c r="I10" s="540"/>
      <c r="J10" s="525"/>
      <c r="K10" s="525"/>
      <c r="L10" s="525"/>
      <c r="M10" s="525"/>
      <c r="N10" s="525"/>
      <c r="O10" s="525" t="s">
        <v>15</v>
      </c>
      <c r="P10" s="525"/>
      <c r="Q10" s="525"/>
      <c r="R10" s="525" t="s">
        <v>16</v>
      </c>
      <c r="S10" s="525"/>
      <c r="T10" s="540"/>
      <c r="U10" s="540"/>
      <c r="V10" s="525"/>
      <c r="W10" s="525"/>
      <c r="X10" s="525"/>
      <c r="Y10" s="525"/>
      <c r="Z10" s="525"/>
      <c r="AV10" t="s">
        <v>437</v>
      </c>
    </row>
    <row r="11" spans="4:54" ht="75">
      <c r="D11" s="541"/>
      <c r="E11" s="541"/>
      <c r="F11" s="541"/>
      <c r="G11" s="486"/>
      <c r="H11" s="525"/>
      <c r="I11" s="541"/>
      <c r="J11" s="525"/>
      <c r="K11" s="525"/>
      <c r="L11" s="525"/>
      <c r="M11" s="525"/>
      <c r="N11" s="525"/>
      <c r="O11" s="40" t="s">
        <v>17</v>
      </c>
      <c r="P11" s="40" t="s">
        <v>18</v>
      </c>
      <c r="Q11" s="40" t="s">
        <v>19</v>
      </c>
      <c r="R11" s="525"/>
      <c r="S11" s="525"/>
      <c r="T11" s="541"/>
      <c r="U11" s="541"/>
      <c r="V11" s="525"/>
      <c r="W11" s="40" t="s">
        <v>20</v>
      </c>
      <c r="X11" s="40" t="s">
        <v>21</v>
      </c>
      <c r="Y11" s="525"/>
      <c r="Z11" s="525"/>
    </row>
    <row r="12" spans="4:54" ht="24.75" customHeight="1">
      <c r="D12" s="9" t="s">
        <v>101</v>
      </c>
      <c r="E12" s="81" t="s">
        <v>33</v>
      </c>
      <c r="F12" s="82"/>
      <c r="G12" s="209"/>
      <c r="H12" s="30"/>
      <c r="I12" s="30"/>
      <c r="J12" s="30"/>
      <c r="K12" s="30"/>
      <c r="L12" s="30"/>
      <c r="M12" s="30"/>
      <c r="N12" s="30"/>
      <c r="O12" s="30"/>
      <c r="P12" s="30"/>
      <c r="Q12" s="30"/>
      <c r="R12" s="30"/>
      <c r="S12" s="30"/>
      <c r="T12" s="30"/>
      <c r="U12" s="30"/>
      <c r="V12" s="30"/>
      <c r="W12" s="30"/>
      <c r="X12" s="30"/>
      <c r="Y12" s="30"/>
      <c r="Z12" s="31"/>
      <c r="AG12" s="11"/>
    </row>
    <row r="13" spans="4:54" s="11" customFormat="1" ht="20.100000000000001" hidden="1" customHeight="1">
      <c r="D13" s="89"/>
      <c r="E13" s="77"/>
      <c r="F13" s="77"/>
      <c r="G13" s="288"/>
      <c r="H13" s="10"/>
      <c r="I13" s="16"/>
      <c r="J13" s="16"/>
      <c r="K13" s="47"/>
      <c r="L13" s="47"/>
      <c r="M13" s="237" t="str">
        <f>+IFERROR(IF(COUNT(J13:L13),ROUND(SUM(J13:L13),0),""),"")</f>
        <v/>
      </c>
      <c r="N13" s="235" t="str">
        <f>+IFERROR(IF(COUNT(M13),ROUND(M13/'Shareholding Pattern'!$L$57*100,2),""),"")</f>
        <v/>
      </c>
      <c r="O13" s="277" t="str">
        <f>IF(J13="","",J13)</f>
        <v/>
      </c>
      <c r="P13" s="47"/>
      <c r="Q13" s="237" t="str">
        <f>+IFERROR(IF(COUNT(O13:P13),ROUND(SUM(O13,P13),2),""),"")</f>
        <v/>
      </c>
      <c r="R13" s="235" t="str">
        <f>+IFERROR(IF(COUNT(Q13),ROUND(Q13/('Shareholding Pattern'!$P$58)*100,2),""),"")</f>
        <v/>
      </c>
      <c r="S13" s="47"/>
      <c r="T13" s="47"/>
      <c r="U13" s="238" t="str">
        <f>+IFERROR(IF(COUNT(S13:T13),ROUND(SUM(S13:T13),0),""),"")</f>
        <v/>
      </c>
      <c r="V13" s="235" t="str">
        <f>+IFERROR(IF(COUNT(M13,U13),ROUND(SUM(U13,M13)/SUM('Shareholding Pattern'!$L$57,'Shareholding Pattern'!$T$57)*100,2),""),"")</f>
        <v/>
      </c>
      <c r="W13" s="47"/>
      <c r="X13" s="235" t="str">
        <f>+IFERROR(IF(COUNT(W13),ROUND(SUM(W13)/SUM(M13)*100,2),""),0)</f>
        <v/>
      </c>
      <c r="Y13" s="47"/>
      <c r="Z13" s="283"/>
      <c r="AC13" s="11">
        <f>IF(SUM(H13:Y13)&gt;0,1,0)</f>
        <v>0</v>
      </c>
      <c r="AD13" s="11">
        <f>SUM(AC27:AC65546)</f>
        <v>0</v>
      </c>
      <c r="AG13"/>
    </row>
    <row r="14" spans="4:54" ht="24.75" customHeight="1">
      <c r="D14" s="42"/>
      <c r="E14" s="43"/>
      <c r="F14" s="43"/>
      <c r="G14" s="43"/>
      <c r="H14" s="43"/>
      <c r="I14" s="43"/>
      <c r="J14" s="43"/>
      <c r="K14" s="43"/>
      <c r="L14" s="43"/>
      <c r="M14" s="43"/>
      <c r="N14" s="43"/>
      <c r="O14" s="43"/>
      <c r="P14" s="43"/>
      <c r="Q14" s="43"/>
      <c r="R14" s="43"/>
      <c r="S14" s="43"/>
      <c r="T14" s="43"/>
      <c r="U14" s="43"/>
      <c r="V14" s="43"/>
      <c r="W14" s="43"/>
      <c r="X14" s="43"/>
      <c r="Y14" s="43"/>
      <c r="Z14" s="44"/>
    </row>
    <row r="15" spans="4:54" ht="24.75" customHeight="1">
      <c r="D15" s="89">
        <v>1</v>
      </c>
      <c r="E15" s="402" t="s">
        <v>631</v>
      </c>
      <c r="F15" s="402" t="s">
        <v>34</v>
      </c>
      <c r="G15" s="288"/>
      <c r="H15" s="403"/>
      <c r="I15" s="401">
        <v>100</v>
      </c>
      <c r="J15" s="401">
        <v>169344</v>
      </c>
      <c r="K15" s="47"/>
      <c r="L15" s="47"/>
      <c r="M15" s="407">
        <f t="shared" ref="M15:M26" si="0">+IFERROR(IF(COUNT(J15:L15),ROUND(SUM(J15:L15),0),""),"")</f>
        <v>169344</v>
      </c>
      <c r="N15" s="236">
        <f>+IFERROR(IF(COUNT(M15),ROUND(M15/'Shareholding Pattern'!$L$57*100,2),""),"")</f>
        <v>0.32</v>
      </c>
      <c r="O15" s="47">
        <f t="shared" ref="O15:O26" si="1">IF(J15="","",J15)</f>
        <v>169344</v>
      </c>
      <c r="P15" s="47"/>
      <c r="Q15" s="407">
        <f t="shared" ref="Q15:Q26" si="2">+IFERROR(IF(COUNT(O15:P15),ROUND(SUM(O15,P15),2),""),"")</f>
        <v>169344</v>
      </c>
      <c r="R15" s="236">
        <f>+IFERROR(IF(COUNT(Q15),ROUND(Q15/('Shareholding Pattern'!$P$58)*100,2),""),"")</f>
        <v>0.32</v>
      </c>
      <c r="S15" s="47"/>
      <c r="T15" s="47"/>
      <c r="U15" s="407" t="str">
        <f t="shared" ref="U15:U26" si="3">+IFERROR(IF(COUNT(S15:T15),ROUND(SUM(S15:T15),0),""),"")</f>
        <v/>
      </c>
      <c r="V15" s="236">
        <f>+IFERROR(IF(COUNT(M15,U15),ROUND(SUM(U15,M15)/SUM('Shareholding Pattern'!$L$57,'Shareholding Pattern'!$T$57)*100,2),""),"")</f>
        <v>0.32</v>
      </c>
      <c r="W15" s="47"/>
      <c r="X15" s="235" t="str">
        <f t="shared" ref="X15:X26" si="4">+IFERROR(IF(COUNT(W15),ROUND(SUM(W15)/SUM(M15)*100,2),""),0)</f>
        <v/>
      </c>
      <c r="Y15" s="401">
        <v>169344</v>
      </c>
      <c r="Z15" s="283"/>
      <c r="AA15" s="11"/>
      <c r="AB15" s="11"/>
      <c r="AC15" s="11">
        <f t="shared" ref="AC15:AC26" si="5">IF(SUM(H15:Y15)&gt;0,1,0)</f>
        <v>1</v>
      </c>
    </row>
    <row r="16" spans="4:54" ht="24.75" customHeight="1">
      <c r="D16" s="89">
        <v>2</v>
      </c>
      <c r="E16" s="402" t="s">
        <v>405</v>
      </c>
      <c r="F16" s="402" t="s">
        <v>34</v>
      </c>
      <c r="G16" s="288"/>
      <c r="H16" s="403"/>
      <c r="I16" s="401">
        <v>18</v>
      </c>
      <c r="J16" s="401">
        <v>18055</v>
      </c>
      <c r="K16" s="47"/>
      <c r="L16" s="47"/>
      <c r="M16" s="407">
        <f t="shared" si="0"/>
        <v>18055</v>
      </c>
      <c r="N16" s="236">
        <f>+IFERROR(IF(COUNT(M16),ROUND(M16/'Shareholding Pattern'!$L$57*100,2),""),"")</f>
        <v>0.03</v>
      </c>
      <c r="O16" s="47">
        <f t="shared" si="1"/>
        <v>18055</v>
      </c>
      <c r="P16" s="47"/>
      <c r="Q16" s="407">
        <f t="shared" si="2"/>
        <v>18055</v>
      </c>
      <c r="R16" s="236">
        <f>+IFERROR(IF(COUNT(Q16),ROUND(Q16/('Shareholding Pattern'!$P$58)*100,2),""),"")</f>
        <v>0.03</v>
      </c>
      <c r="S16" s="47"/>
      <c r="T16" s="47"/>
      <c r="U16" s="407" t="str">
        <f t="shared" si="3"/>
        <v/>
      </c>
      <c r="V16" s="236">
        <f>+IFERROR(IF(COUNT(M16,U16),ROUND(SUM(U16,M16)/SUM('Shareholding Pattern'!$L$57,'Shareholding Pattern'!$T$57)*100,2),""),"")</f>
        <v>0.03</v>
      </c>
      <c r="W16" s="47"/>
      <c r="X16" s="235" t="str">
        <f t="shared" si="4"/>
        <v/>
      </c>
      <c r="Y16" s="401">
        <v>18055</v>
      </c>
      <c r="Z16" s="283"/>
      <c r="AA16" s="11"/>
      <c r="AB16" s="11"/>
      <c r="AC16" s="11">
        <f t="shared" si="5"/>
        <v>1</v>
      </c>
    </row>
    <row r="17" spans="4:29" ht="24.75" customHeight="1">
      <c r="D17" s="89">
        <v>3</v>
      </c>
      <c r="E17" s="402" t="s">
        <v>394</v>
      </c>
      <c r="F17" s="402" t="s">
        <v>34</v>
      </c>
      <c r="G17" s="288"/>
      <c r="H17" s="403"/>
      <c r="I17" s="401">
        <v>144</v>
      </c>
      <c r="J17" s="401">
        <v>852307</v>
      </c>
      <c r="K17" s="47"/>
      <c r="L17" s="47"/>
      <c r="M17" s="407">
        <f t="shared" si="0"/>
        <v>852307</v>
      </c>
      <c r="N17" s="236">
        <f>+IFERROR(IF(COUNT(M17),ROUND(M17/'Shareholding Pattern'!$L$57*100,2),""),"")</f>
        <v>1.63</v>
      </c>
      <c r="O17" s="47">
        <f t="shared" si="1"/>
        <v>852307</v>
      </c>
      <c r="P17" s="47"/>
      <c r="Q17" s="407">
        <f t="shared" si="2"/>
        <v>852307</v>
      </c>
      <c r="R17" s="236">
        <f>+IFERROR(IF(COUNT(Q17),ROUND(Q17/('Shareholding Pattern'!$P$58)*100,2),""),"")</f>
        <v>1.63</v>
      </c>
      <c r="S17" s="47"/>
      <c r="T17" s="47"/>
      <c r="U17" s="407" t="str">
        <f t="shared" si="3"/>
        <v/>
      </c>
      <c r="V17" s="236">
        <f>+IFERROR(IF(COUNT(M17,U17),ROUND(SUM(U17,M17)/SUM('Shareholding Pattern'!$L$57,'Shareholding Pattern'!$T$57)*100,2),""),"")</f>
        <v>1.63</v>
      </c>
      <c r="W17" s="47"/>
      <c r="X17" s="235" t="str">
        <f t="shared" si="4"/>
        <v/>
      </c>
      <c r="Y17" s="401">
        <v>852307</v>
      </c>
      <c r="Z17" s="283"/>
      <c r="AA17" s="11"/>
      <c r="AB17" s="11"/>
      <c r="AC17" s="11">
        <f t="shared" si="5"/>
        <v>1</v>
      </c>
    </row>
    <row r="18" spans="4:29" ht="24.75" customHeight="1">
      <c r="D18" s="89">
        <v>4</v>
      </c>
      <c r="E18" s="402" t="s">
        <v>498</v>
      </c>
      <c r="F18" s="402" t="s">
        <v>34</v>
      </c>
      <c r="G18" s="288"/>
      <c r="H18" s="403"/>
      <c r="I18" s="401">
        <v>87</v>
      </c>
      <c r="J18" s="401">
        <v>19550943</v>
      </c>
      <c r="K18" s="47"/>
      <c r="L18" s="47"/>
      <c r="M18" s="407">
        <f t="shared" si="0"/>
        <v>19550943</v>
      </c>
      <c r="N18" s="236">
        <f>+IFERROR(IF(COUNT(M18),ROUND(M18/'Shareholding Pattern'!$L$57*100,2),""),"")</f>
        <v>37.340000000000003</v>
      </c>
      <c r="O18" s="47">
        <f t="shared" si="1"/>
        <v>19550943</v>
      </c>
      <c r="P18" s="47"/>
      <c r="Q18" s="407">
        <f t="shared" si="2"/>
        <v>19550943</v>
      </c>
      <c r="R18" s="236">
        <f>+IFERROR(IF(COUNT(Q18),ROUND(Q18/('Shareholding Pattern'!$P$58)*100,2),""),"")</f>
        <v>37.340000000000003</v>
      </c>
      <c r="S18" s="47"/>
      <c r="T18" s="47"/>
      <c r="U18" s="407" t="str">
        <f t="shared" si="3"/>
        <v/>
      </c>
      <c r="V18" s="236">
        <f>+IFERROR(IF(COUNT(M18,U18),ROUND(SUM(U18,M18)/SUM('Shareholding Pattern'!$L$57,'Shareholding Pattern'!$T$57)*100,2),""),"")</f>
        <v>37.340000000000003</v>
      </c>
      <c r="W18" s="47"/>
      <c r="X18" s="235" t="str">
        <f t="shared" si="4"/>
        <v/>
      </c>
      <c r="Y18" s="401">
        <v>19508743</v>
      </c>
      <c r="Z18" s="283"/>
      <c r="AA18" s="11"/>
      <c r="AB18" s="11"/>
      <c r="AC18" s="11">
        <f t="shared" si="5"/>
        <v>1</v>
      </c>
    </row>
    <row r="19" spans="4:29" ht="24.75" customHeight="1">
      <c r="D19" s="89">
        <v>5</v>
      </c>
      <c r="E19" s="402" t="s">
        <v>498</v>
      </c>
      <c r="F19" s="402" t="s">
        <v>437</v>
      </c>
      <c r="G19" s="399" t="s">
        <v>724</v>
      </c>
      <c r="H19" s="401" t="s">
        <v>725</v>
      </c>
      <c r="I19" s="404">
        <v>1</v>
      </c>
      <c r="J19" s="401">
        <v>1494307</v>
      </c>
      <c r="K19" s="47"/>
      <c r="L19" s="47"/>
      <c r="M19" s="407">
        <f t="shared" si="0"/>
        <v>1494307</v>
      </c>
      <c r="N19" s="236">
        <f>+IFERROR(IF(COUNT(M19),ROUND(M19/'Shareholding Pattern'!$L$57*100,2),""),"")</f>
        <v>2.85</v>
      </c>
      <c r="O19" s="47">
        <f t="shared" si="1"/>
        <v>1494307</v>
      </c>
      <c r="P19" s="47"/>
      <c r="Q19" s="407">
        <f t="shared" si="2"/>
        <v>1494307</v>
      </c>
      <c r="R19" s="236">
        <f>+IFERROR(IF(COUNT(Q19),ROUND(Q19/('Shareholding Pattern'!$P$58)*100,2),""),"")</f>
        <v>2.85</v>
      </c>
      <c r="S19" s="47"/>
      <c r="T19" s="47"/>
      <c r="U19" s="407" t="str">
        <f t="shared" si="3"/>
        <v/>
      </c>
      <c r="V19" s="236">
        <f>+IFERROR(IF(COUNT(M19,U19),ROUND(SUM(U19,M19)/SUM('Shareholding Pattern'!$L$57,'Shareholding Pattern'!$T$57)*100,2),""),"")</f>
        <v>2.85</v>
      </c>
      <c r="W19" s="47"/>
      <c r="X19" s="235" t="str">
        <f t="shared" si="4"/>
        <v/>
      </c>
      <c r="Y19" s="401">
        <v>1494307</v>
      </c>
      <c r="Z19" s="283"/>
      <c r="AA19" s="11"/>
      <c r="AB19" s="11"/>
      <c r="AC19" s="11">
        <f t="shared" si="5"/>
        <v>1</v>
      </c>
    </row>
    <row r="20" spans="4:29" ht="24.75" customHeight="1">
      <c r="D20" s="89">
        <v>6</v>
      </c>
      <c r="E20" s="402" t="s">
        <v>498</v>
      </c>
      <c r="F20" s="402" t="s">
        <v>437</v>
      </c>
      <c r="G20" s="399" t="s">
        <v>726</v>
      </c>
      <c r="H20" s="401" t="s">
        <v>727</v>
      </c>
      <c r="I20" s="404">
        <v>1</v>
      </c>
      <c r="J20" s="401">
        <v>688000</v>
      </c>
      <c r="K20" s="47"/>
      <c r="L20" s="47"/>
      <c r="M20" s="407">
        <f t="shared" si="0"/>
        <v>688000</v>
      </c>
      <c r="N20" s="236">
        <f>+IFERROR(IF(COUNT(M20),ROUND(M20/'Shareholding Pattern'!$L$57*100,2),""),"")</f>
        <v>1.31</v>
      </c>
      <c r="O20" s="47">
        <f t="shared" si="1"/>
        <v>688000</v>
      </c>
      <c r="P20" s="47"/>
      <c r="Q20" s="407">
        <f t="shared" si="2"/>
        <v>688000</v>
      </c>
      <c r="R20" s="236">
        <f>+IFERROR(IF(COUNT(Q20),ROUND(Q20/('Shareholding Pattern'!$P$58)*100,2),""),"")</f>
        <v>1.31</v>
      </c>
      <c r="S20" s="47"/>
      <c r="T20" s="47"/>
      <c r="U20" s="407" t="str">
        <f t="shared" si="3"/>
        <v/>
      </c>
      <c r="V20" s="236">
        <f>+IFERROR(IF(COUNT(M20,U20),ROUND(SUM(U20,M20)/SUM('Shareholding Pattern'!$L$57,'Shareholding Pattern'!$T$57)*100,2),""),"")</f>
        <v>1.31</v>
      </c>
      <c r="W20" s="47"/>
      <c r="X20" s="235" t="str">
        <f t="shared" si="4"/>
        <v/>
      </c>
      <c r="Y20" s="401">
        <v>688000</v>
      </c>
      <c r="Z20" s="283"/>
      <c r="AA20" s="11"/>
      <c r="AB20" s="11"/>
      <c r="AC20" s="11">
        <f t="shared" si="5"/>
        <v>1</v>
      </c>
    </row>
    <row r="21" spans="4:29" ht="24.75" customHeight="1">
      <c r="D21" s="89">
        <v>7</v>
      </c>
      <c r="E21" s="402" t="s">
        <v>498</v>
      </c>
      <c r="F21" s="402" t="s">
        <v>437</v>
      </c>
      <c r="G21" s="399" t="s">
        <v>728</v>
      </c>
      <c r="H21" s="401" t="s">
        <v>729</v>
      </c>
      <c r="I21" s="404">
        <v>1</v>
      </c>
      <c r="J21" s="401">
        <v>1385770</v>
      </c>
      <c r="K21" s="47"/>
      <c r="L21" s="47"/>
      <c r="M21" s="407">
        <f t="shared" si="0"/>
        <v>1385770</v>
      </c>
      <c r="N21" s="236">
        <f>+IFERROR(IF(COUNT(M21),ROUND(M21/'Shareholding Pattern'!$L$57*100,2),""),"")</f>
        <v>2.65</v>
      </c>
      <c r="O21" s="47">
        <f t="shared" si="1"/>
        <v>1385770</v>
      </c>
      <c r="P21" s="47"/>
      <c r="Q21" s="407">
        <f t="shared" si="2"/>
        <v>1385770</v>
      </c>
      <c r="R21" s="236">
        <f>+IFERROR(IF(COUNT(Q21),ROUND(Q21/('Shareholding Pattern'!$P$58)*100,2),""),"")</f>
        <v>2.65</v>
      </c>
      <c r="S21" s="47"/>
      <c r="T21" s="47"/>
      <c r="U21" s="407" t="str">
        <f t="shared" si="3"/>
        <v/>
      </c>
      <c r="V21" s="236">
        <f>+IFERROR(IF(COUNT(M21,U21),ROUND(SUM(U21,M21)/SUM('Shareholding Pattern'!$L$57,'Shareholding Pattern'!$T$57)*100,2),""),"")</f>
        <v>2.65</v>
      </c>
      <c r="W21" s="47"/>
      <c r="X21" s="235" t="str">
        <f t="shared" si="4"/>
        <v/>
      </c>
      <c r="Y21" s="401">
        <v>1385770</v>
      </c>
      <c r="Z21" s="283"/>
      <c r="AA21" s="11"/>
      <c r="AB21" s="11"/>
      <c r="AC21" s="11">
        <f t="shared" si="5"/>
        <v>1</v>
      </c>
    </row>
    <row r="22" spans="4:29" ht="24.75" customHeight="1">
      <c r="D22" s="89">
        <v>8</v>
      </c>
      <c r="E22" s="402" t="s">
        <v>498</v>
      </c>
      <c r="F22" s="402" t="s">
        <v>437</v>
      </c>
      <c r="G22" s="399" t="s">
        <v>730</v>
      </c>
      <c r="H22" s="401" t="s">
        <v>731</v>
      </c>
      <c r="I22" s="404">
        <v>1</v>
      </c>
      <c r="J22" s="401">
        <v>1420000</v>
      </c>
      <c r="K22" s="47"/>
      <c r="L22" s="47"/>
      <c r="M22" s="407">
        <f t="shared" si="0"/>
        <v>1420000</v>
      </c>
      <c r="N22" s="236">
        <f>+IFERROR(IF(COUNT(M22),ROUND(M22/'Shareholding Pattern'!$L$57*100,2),""),"")</f>
        <v>2.71</v>
      </c>
      <c r="O22" s="47">
        <f t="shared" si="1"/>
        <v>1420000</v>
      </c>
      <c r="P22" s="47"/>
      <c r="Q22" s="407">
        <f t="shared" si="2"/>
        <v>1420000</v>
      </c>
      <c r="R22" s="236">
        <f>+IFERROR(IF(COUNT(Q22),ROUND(Q22/('Shareholding Pattern'!$P$58)*100,2),""),"")</f>
        <v>2.71</v>
      </c>
      <c r="S22" s="47"/>
      <c r="T22" s="47"/>
      <c r="U22" s="407" t="str">
        <f t="shared" si="3"/>
        <v/>
      </c>
      <c r="V22" s="236">
        <f>+IFERROR(IF(COUNT(M22,U22),ROUND(SUM(U22,M22)/SUM('Shareholding Pattern'!$L$57,'Shareholding Pattern'!$T$57)*100,2),""),"")</f>
        <v>2.71</v>
      </c>
      <c r="W22" s="47"/>
      <c r="X22" s="235" t="str">
        <f t="shared" si="4"/>
        <v/>
      </c>
      <c r="Y22" s="401">
        <v>1420000</v>
      </c>
      <c r="Z22" s="283"/>
      <c r="AA22" s="11"/>
      <c r="AB22" s="11"/>
      <c r="AC22" s="11">
        <f t="shared" si="5"/>
        <v>1</v>
      </c>
    </row>
    <row r="23" spans="4:29" ht="24.75" customHeight="1">
      <c r="D23" s="89">
        <v>9</v>
      </c>
      <c r="E23" s="402" t="s">
        <v>498</v>
      </c>
      <c r="F23" s="402" t="s">
        <v>437</v>
      </c>
      <c r="G23" s="399" t="s">
        <v>732</v>
      </c>
      <c r="H23" s="401" t="s">
        <v>733</v>
      </c>
      <c r="I23" s="404">
        <v>1</v>
      </c>
      <c r="J23" s="401">
        <v>604000</v>
      </c>
      <c r="K23" s="47"/>
      <c r="L23" s="47"/>
      <c r="M23" s="407">
        <f t="shared" si="0"/>
        <v>604000</v>
      </c>
      <c r="N23" s="236">
        <f>+IFERROR(IF(COUNT(M23),ROUND(M23/'Shareholding Pattern'!$L$57*100,2),""),"")</f>
        <v>1.1499999999999999</v>
      </c>
      <c r="O23" s="47">
        <f t="shared" si="1"/>
        <v>604000</v>
      </c>
      <c r="P23" s="47"/>
      <c r="Q23" s="407">
        <f t="shared" si="2"/>
        <v>604000</v>
      </c>
      <c r="R23" s="236">
        <f>+IFERROR(IF(COUNT(Q23),ROUND(Q23/('Shareholding Pattern'!$P$58)*100,2),""),"")</f>
        <v>1.1499999999999999</v>
      </c>
      <c r="S23" s="47"/>
      <c r="T23" s="47"/>
      <c r="U23" s="407" t="str">
        <f t="shared" si="3"/>
        <v/>
      </c>
      <c r="V23" s="236">
        <f>+IFERROR(IF(COUNT(M23,U23),ROUND(SUM(U23,M23)/SUM('Shareholding Pattern'!$L$57,'Shareholding Pattern'!$T$57)*100,2),""),"")</f>
        <v>1.1499999999999999</v>
      </c>
      <c r="W23" s="47"/>
      <c r="X23" s="235" t="str">
        <f t="shared" si="4"/>
        <v/>
      </c>
      <c r="Y23" s="401">
        <v>604000</v>
      </c>
      <c r="Z23" s="283"/>
      <c r="AA23" s="11"/>
      <c r="AB23" s="11"/>
      <c r="AC23" s="11">
        <f t="shared" si="5"/>
        <v>1</v>
      </c>
    </row>
    <row r="24" spans="4:29" ht="24.75" customHeight="1">
      <c r="D24" s="89">
        <v>10</v>
      </c>
      <c r="E24" s="402" t="s">
        <v>498</v>
      </c>
      <c r="F24" s="402" t="s">
        <v>437</v>
      </c>
      <c r="G24" s="399" t="s">
        <v>734</v>
      </c>
      <c r="H24" s="401" t="s">
        <v>735</v>
      </c>
      <c r="I24" s="404">
        <v>1</v>
      </c>
      <c r="J24" s="401">
        <v>2547221</v>
      </c>
      <c r="K24" s="47"/>
      <c r="L24" s="47"/>
      <c r="M24" s="407">
        <f t="shared" si="0"/>
        <v>2547221</v>
      </c>
      <c r="N24" s="236">
        <f>+IFERROR(IF(COUNT(M24),ROUND(M24/'Shareholding Pattern'!$L$57*100,2),""),"")</f>
        <v>4.87</v>
      </c>
      <c r="O24" s="47">
        <f t="shared" si="1"/>
        <v>2547221</v>
      </c>
      <c r="P24" s="47"/>
      <c r="Q24" s="407">
        <f t="shared" si="2"/>
        <v>2547221</v>
      </c>
      <c r="R24" s="236">
        <f>+IFERROR(IF(COUNT(Q24),ROUND(Q24/('Shareholding Pattern'!$P$58)*100,2),""),"")</f>
        <v>4.87</v>
      </c>
      <c r="S24" s="47"/>
      <c r="T24" s="47"/>
      <c r="U24" s="407" t="str">
        <f t="shared" si="3"/>
        <v/>
      </c>
      <c r="V24" s="236">
        <f>+IFERROR(IF(COUNT(M24,U24),ROUND(SUM(U24,M24)/SUM('Shareholding Pattern'!$L$57,'Shareholding Pattern'!$T$57)*100,2),""),"")</f>
        <v>4.87</v>
      </c>
      <c r="W24" s="47"/>
      <c r="X24" s="235" t="str">
        <f t="shared" si="4"/>
        <v/>
      </c>
      <c r="Y24" s="401">
        <v>2547221</v>
      </c>
      <c r="Z24" s="283"/>
      <c r="AA24" s="11"/>
      <c r="AB24" s="11"/>
      <c r="AC24" s="11">
        <f t="shared" si="5"/>
        <v>1</v>
      </c>
    </row>
    <row r="25" spans="4:29" ht="24.75" customHeight="1">
      <c r="D25" s="89">
        <v>11</v>
      </c>
      <c r="E25" s="402" t="s">
        <v>498</v>
      </c>
      <c r="F25" s="402" t="s">
        <v>437</v>
      </c>
      <c r="G25" s="399" t="s">
        <v>736</v>
      </c>
      <c r="H25" s="401" t="s">
        <v>737</v>
      </c>
      <c r="I25" s="404">
        <v>1</v>
      </c>
      <c r="J25" s="401">
        <v>2000000</v>
      </c>
      <c r="K25" s="47"/>
      <c r="L25" s="47"/>
      <c r="M25" s="407">
        <f t="shared" si="0"/>
        <v>2000000</v>
      </c>
      <c r="N25" s="236">
        <f>+IFERROR(IF(COUNT(M25),ROUND(M25/'Shareholding Pattern'!$L$57*100,2),""),"")</f>
        <v>3.82</v>
      </c>
      <c r="O25" s="47">
        <f t="shared" si="1"/>
        <v>2000000</v>
      </c>
      <c r="P25" s="47"/>
      <c r="Q25" s="407">
        <f t="shared" si="2"/>
        <v>2000000</v>
      </c>
      <c r="R25" s="236">
        <f>+IFERROR(IF(COUNT(Q25),ROUND(Q25/('Shareholding Pattern'!$P$58)*100,2),""),"")</f>
        <v>3.82</v>
      </c>
      <c r="S25" s="47"/>
      <c r="T25" s="47"/>
      <c r="U25" s="407" t="str">
        <f t="shared" si="3"/>
        <v/>
      </c>
      <c r="V25" s="236">
        <f>+IFERROR(IF(COUNT(M25,U25),ROUND(SUM(U25,M25)/SUM('Shareholding Pattern'!$L$57,'Shareholding Pattern'!$T$57)*100,2),""),"")</f>
        <v>3.82</v>
      </c>
      <c r="W25" s="47"/>
      <c r="X25" s="235" t="str">
        <f t="shared" si="4"/>
        <v/>
      </c>
      <c r="Y25" s="401">
        <v>2000000</v>
      </c>
      <c r="Z25" s="283"/>
      <c r="AA25" s="11"/>
      <c r="AB25" s="11"/>
      <c r="AC25" s="11">
        <f t="shared" si="5"/>
        <v>1</v>
      </c>
    </row>
    <row r="26" spans="4:29" ht="24.75" customHeight="1">
      <c r="D26" s="89">
        <v>12</v>
      </c>
      <c r="E26" s="402" t="s">
        <v>498</v>
      </c>
      <c r="F26" s="402" t="s">
        <v>437</v>
      </c>
      <c r="G26" s="399" t="s">
        <v>738</v>
      </c>
      <c r="H26" s="401" t="s">
        <v>739</v>
      </c>
      <c r="I26" s="404">
        <v>1</v>
      </c>
      <c r="J26" s="401">
        <v>3499997</v>
      </c>
      <c r="K26" s="47"/>
      <c r="L26" s="47"/>
      <c r="M26" s="407">
        <f t="shared" si="0"/>
        <v>3499997</v>
      </c>
      <c r="N26" s="236">
        <f>+IFERROR(IF(COUNT(M26),ROUND(M26/'Shareholding Pattern'!$L$57*100,2),""),"")</f>
        <v>6.69</v>
      </c>
      <c r="O26" s="47">
        <f t="shared" si="1"/>
        <v>3499997</v>
      </c>
      <c r="P26" s="47"/>
      <c r="Q26" s="407">
        <f t="shared" si="2"/>
        <v>3499997</v>
      </c>
      <c r="R26" s="236">
        <f>+IFERROR(IF(COUNT(Q26),ROUND(Q26/('Shareholding Pattern'!$P$58)*100,2),""),"")</f>
        <v>6.69</v>
      </c>
      <c r="S26" s="47"/>
      <c r="T26" s="47"/>
      <c r="U26" s="407" t="str">
        <f t="shared" si="3"/>
        <v/>
      </c>
      <c r="V26" s="236">
        <f>+IFERROR(IF(COUNT(M26,U26),ROUND(SUM(U26,M26)/SUM('Shareholding Pattern'!$L$57,'Shareholding Pattern'!$T$57)*100,2),""),"")</f>
        <v>6.69</v>
      </c>
      <c r="W26" s="47"/>
      <c r="X26" s="235" t="str">
        <f t="shared" si="4"/>
        <v/>
      </c>
      <c r="Y26" s="401">
        <v>3499997</v>
      </c>
      <c r="Z26" s="283"/>
      <c r="AA26" s="11"/>
      <c r="AB26" s="11"/>
      <c r="AC26" s="11">
        <f t="shared" si="5"/>
        <v>1</v>
      </c>
    </row>
    <row r="27" spans="4:29" ht="0.75" hidden="1" customHeight="1">
      <c r="D27" s="203"/>
      <c r="E27" s="18"/>
      <c r="F27" s="18"/>
      <c r="G27" s="18"/>
      <c r="H27" s="18"/>
      <c r="I27" s="18"/>
      <c r="J27" s="18"/>
      <c r="K27" s="201"/>
      <c r="L27" s="201"/>
      <c r="M27" s="18"/>
      <c r="N27" s="18"/>
      <c r="O27" s="201"/>
      <c r="P27" s="201"/>
      <c r="Q27" s="18"/>
      <c r="R27" s="18"/>
      <c r="S27" s="18"/>
      <c r="T27" s="18"/>
      <c r="U27" s="18"/>
      <c r="V27" s="18"/>
      <c r="W27" s="201"/>
      <c r="X27" s="18"/>
      <c r="Y27" s="202"/>
    </row>
    <row r="28" spans="4:29" ht="24.95" customHeight="1">
      <c r="D28" s="128"/>
      <c r="E28" s="36"/>
      <c r="F28" s="36"/>
      <c r="G28" s="60" t="s">
        <v>450</v>
      </c>
      <c r="H28" s="60" t="s">
        <v>19</v>
      </c>
      <c r="I28" s="64">
        <f ca="1">+IFERROR(IF(COUNT(I13:I27),ROUND(SUMIF($F$13:I27,"Category",I13:I27),0),""),"")</f>
        <v>349</v>
      </c>
      <c r="J28" s="64">
        <f ca="1">+IFERROR(IF(COUNT(J13:J27),ROUND(SUMIF($F$13:J27,"Category",J13:J27),0),""),"")</f>
        <v>20590649</v>
      </c>
      <c r="K28" s="64" t="str">
        <f>+IFERROR(IF(COUNT(K13:K27),ROUND(SUMIF($F$13:K27,"Category",K13:K27),0),""),"")</f>
        <v/>
      </c>
      <c r="L28" s="64" t="str">
        <f>+IFERROR(IF(COUNT(L13:L27),ROUND(SUMIF($F$13:L27,"Category",L13:L27),0),""),"")</f>
        <v/>
      </c>
      <c r="M28" s="64">
        <f ca="1">+IFERROR(IF(COUNT(M13:M27),ROUND(SUMIF($F$13:M27,"Category",M13:M27),0),""),"")</f>
        <v>20590649</v>
      </c>
      <c r="N28" s="235">
        <f ca="1">+IFERROR(IF(COUNT(N13:N27),ROUND(SUMIF($F$13:N27,"Category",N13:N27),2),""),"")</f>
        <v>39.32</v>
      </c>
      <c r="O28" s="188">
        <f ca="1">+IFERROR(IF(COUNT(O13:O27),ROUND(SUMIF($F$13:O27,"Category",O13:O27),0),""),"")</f>
        <v>20590649</v>
      </c>
      <c r="P28" s="188" t="str">
        <f>+IFERROR(IF(COUNT(P13:P27),ROUND(SUMIF($F$13:P27,"Category",P13:P27),0),""),"")</f>
        <v/>
      </c>
      <c r="Q28" s="188">
        <f ca="1">+IFERROR(IF(COUNT(Q13:Q27),ROUND(SUMIF($F$13:Q27,"Category",Q13:Q27),0),""),"")</f>
        <v>20590649</v>
      </c>
      <c r="R28" s="235">
        <f ca="1">+IFERROR(IF(COUNT(R13:R27),ROUND(SUMIF($F$13:R27,"Category",R13:R27),2),""),"")</f>
        <v>39.32</v>
      </c>
      <c r="S28" s="64" t="str">
        <f>+IFERROR(IF(COUNT(S13:S27),ROUND(SUMIF($F$13:S27,"Category",S13:S27),0),""),"")</f>
        <v/>
      </c>
      <c r="T28" s="64" t="str">
        <f>+IFERROR(IF(COUNT(T13:T27),ROUND(SUMIF($F$13:T27,"Category",T13:T27),0),""),"")</f>
        <v/>
      </c>
      <c r="U28" s="64" t="str">
        <f>+IFERROR(IF(COUNT(U13:U27),ROUND(SUMIF($F$13:U27,"Category",U13:U27),0),""),"")</f>
        <v/>
      </c>
      <c r="V28" s="235">
        <f ca="1">+IFERROR(IF(COUNT(V13:V27),ROUND(SUMIF($F$13:V27,"Category",V13:V27),2),""),"")</f>
        <v>39.32</v>
      </c>
      <c r="W28" s="64" t="str">
        <f>+IFERROR(IF(COUNT(W13:W27),ROUND(SUMIF($F$13:W27,"Category",W13:W27),0),""),"")</f>
        <v/>
      </c>
      <c r="X28" s="235" t="str">
        <f>+IFERROR(IF(COUNT(W28),ROUND(SUM(W28)/SUM(M28)*100,2),""),0)</f>
        <v/>
      </c>
      <c r="Y28" s="64">
        <f ca="1">+IFERROR(IF(COUNT(Y13:Y27),ROUND(SUMIF($F$13:Y27,"Category",Y13:Y27),0),""),"")</f>
        <v>20548449</v>
      </c>
    </row>
    <row r="31" spans="4:29">
      <c r="G31" s="102"/>
    </row>
  </sheetData>
  <sheetProtection algorithmName="SHA-512" hashValue="DsZYlJLqVlM02twWlT7LLL8HldkdkEV3dcoZQx+n9ZEMF3ksVnSRARq34XfnwVRHNwgYbbyGbEdgSlSt2YkzBQ==" saltValue="Dvhy8Ikjk26wQQGlKfF9JA==" spinCount="100000" sheet="1" objects="1" scenarios="1"/>
  <dataConsolidate/>
  <mergeCells count="21">
    <mergeCell ref="Z9:Z11"/>
    <mergeCell ref="J9:J11"/>
    <mergeCell ref="Y9:Y11"/>
    <mergeCell ref="V9:V11"/>
    <mergeCell ref="T9:T11"/>
    <mergeCell ref="U9:U11"/>
    <mergeCell ref="O10:Q10"/>
    <mergeCell ref="R10:R11"/>
    <mergeCell ref="O9:R9"/>
    <mergeCell ref="S9:S11"/>
    <mergeCell ref="W9:X10"/>
    <mergeCell ref="K9:K11"/>
    <mergeCell ref="L9:L11"/>
    <mergeCell ref="M9:M11"/>
    <mergeCell ref="N9:N11"/>
    <mergeCell ref="D9:D11"/>
    <mergeCell ref="E9:E11"/>
    <mergeCell ref="F9:F11"/>
    <mergeCell ref="H9:H11"/>
    <mergeCell ref="I9:I11"/>
    <mergeCell ref="G9:G11"/>
  </mergeCells>
  <dataValidations count="7">
    <dataValidation type="whole" operator="lessThanOrEqual" allowBlank="1" showInputMessage="1" showErrorMessage="1" sqref="Y13 Y15:Y26">
      <formula1>M13</formula1>
    </dataValidation>
    <dataValidation type="whole" operator="lessThanOrEqual" allowBlank="1" showInputMessage="1" showErrorMessage="1" sqref="W13 W15:W26">
      <formula1>J13</formula1>
    </dataValidation>
    <dataValidation type="whole" operator="greaterThanOrEqual" allowBlank="1" showInputMessage="1" showErrorMessage="1" sqref="O13:P13 J13:L13 S13:T13 S15:T26 O15:P26 J15:L26">
      <formula1>0</formula1>
    </dataValidation>
    <dataValidation type="textLength" operator="equal" allowBlank="1" showInputMessage="1" showErrorMessage="1" prompt="[A-Z][A-Z][A-Z][A-Z][A-Z][0-9][0-9][0-9][0-9][A-Z]_x000a__x000a_In absence of PAN write : ZZZZZ9999Z" sqref="H13 H15:H26">
      <formula1>10</formula1>
    </dataValidation>
    <dataValidation type="list" allowBlank="1" showInputMessage="1" showErrorMessage="1" sqref="F13 F15:F26">
      <formula1>$AV$9:$AV$10</formula1>
    </dataValidation>
    <dataValidation type="list" allowBlank="1" showInputMessage="1" showErrorMessage="1" sqref="E13 E15:E26">
      <formula1>$AE$1:$BB$1</formula1>
    </dataValidation>
    <dataValidation type="whole" operator="greaterThan" allowBlank="1" showInputMessage="1" showErrorMessage="1" sqref="I13 I15:I26">
      <formula1>0</formula1>
    </dataValidation>
  </dataValidations>
  <hyperlinks>
    <hyperlink ref="H28" location="'Shareholding Pattern'!F48" display="Total"/>
    <hyperlink ref="G28" location="'Shareholding Pattern'!F48" display="Total"/>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Button 1">
              <controlPr defaultSize="0" print="0" autoFill="0" autoPict="0" macro="[0]!opentextblock">
                <anchor moveWithCells="1" sizeWithCells="1">
                  <from>
                    <xdr:col>25</xdr:col>
                    <xdr:colOff>57150</xdr:colOff>
                    <xdr:row>14</xdr:row>
                    <xdr:rowOff>57150</xdr:rowOff>
                  </from>
                  <to>
                    <xdr:col>25</xdr:col>
                    <xdr:colOff>1371600</xdr:colOff>
                    <xdr:row>14</xdr:row>
                    <xdr:rowOff>266700</xdr:rowOff>
                  </to>
                </anchor>
              </controlPr>
            </control>
          </mc:Choice>
        </mc:AlternateContent>
        <mc:AlternateContent xmlns:mc="http://schemas.openxmlformats.org/markup-compatibility/2006">
          <mc:Choice Requires="x14">
            <control shapeId="31746" r:id="rId5" name="Button 2">
              <controlPr defaultSize="0" print="0" autoFill="0" autoPict="0" macro="[0]!opentextblock">
                <anchor moveWithCells="1" sizeWithCells="1">
                  <from>
                    <xdr:col>25</xdr:col>
                    <xdr:colOff>57150</xdr:colOff>
                    <xdr:row>15</xdr:row>
                    <xdr:rowOff>57150</xdr:rowOff>
                  </from>
                  <to>
                    <xdr:col>25</xdr:col>
                    <xdr:colOff>1371600</xdr:colOff>
                    <xdr:row>15</xdr:row>
                    <xdr:rowOff>266700</xdr:rowOff>
                  </to>
                </anchor>
              </controlPr>
            </control>
          </mc:Choice>
        </mc:AlternateContent>
        <mc:AlternateContent xmlns:mc="http://schemas.openxmlformats.org/markup-compatibility/2006">
          <mc:Choice Requires="x14">
            <control shapeId="31747" r:id="rId6" name="Button 3">
              <controlPr defaultSize="0" print="0" autoFill="0" autoPict="0" macro="[0]!opentextblock">
                <anchor moveWithCells="1" sizeWithCells="1">
                  <from>
                    <xdr:col>25</xdr:col>
                    <xdr:colOff>57150</xdr:colOff>
                    <xdr:row>16</xdr:row>
                    <xdr:rowOff>57150</xdr:rowOff>
                  </from>
                  <to>
                    <xdr:col>25</xdr:col>
                    <xdr:colOff>1371600</xdr:colOff>
                    <xdr:row>16</xdr:row>
                    <xdr:rowOff>266700</xdr:rowOff>
                  </to>
                </anchor>
              </controlPr>
            </control>
          </mc:Choice>
        </mc:AlternateContent>
        <mc:AlternateContent xmlns:mc="http://schemas.openxmlformats.org/markup-compatibility/2006">
          <mc:Choice Requires="x14">
            <control shapeId="31748" r:id="rId7" name="Button 4">
              <controlPr defaultSize="0" print="0" autoFill="0" autoPict="0" macro="[0]!opentextblock">
                <anchor moveWithCells="1" sizeWithCells="1">
                  <from>
                    <xdr:col>25</xdr:col>
                    <xdr:colOff>57150</xdr:colOff>
                    <xdr:row>17</xdr:row>
                    <xdr:rowOff>57150</xdr:rowOff>
                  </from>
                  <to>
                    <xdr:col>25</xdr:col>
                    <xdr:colOff>1371600</xdr:colOff>
                    <xdr:row>17</xdr:row>
                    <xdr:rowOff>266700</xdr:rowOff>
                  </to>
                </anchor>
              </controlPr>
            </control>
          </mc:Choice>
        </mc:AlternateContent>
        <mc:AlternateContent xmlns:mc="http://schemas.openxmlformats.org/markup-compatibility/2006">
          <mc:Choice Requires="x14">
            <control shapeId="31749" r:id="rId8" name="Button 5">
              <controlPr defaultSize="0" print="0" autoFill="0" autoPict="0" macro="[0]!opentextblock">
                <anchor moveWithCells="1" sizeWithCells="1">
                  <from>
                    <xdr:col>25</xdr:col>
                    <xdr:colOff>57150</xdr:colOff>
                    <xdr:row>18</xdr:row>
                    <xdr:rowOff>57150</xdr:rowOff>
                  </from>
                  <to>
                    <xdr:col>25</xdr:col>
                    <xdr:colOff>1371600</xdr:colOff>
                    <xdr:row>18</xdr:row>
                    <xdr:rowOff>266700</xdr:rowOff>
                  </to>
                </anchor>
              </controlPr>
            </control>
          </mc:Choice>
        </mc:AlternateContent>
        <mc:AlternateContent xmlns:mc="http://schemas.openxmlformats.org/markup-compatibility/2006">
          <mc:Choice Requires="x14">
            <control shapeId="31750" r:id="rId9" name="Button 6">
              <controlPr defaultSize="0" print="0" autoFill="0" autoPict="0" macro="[0]!opentextblock">
                <anchor moveWithCells="1" sizeWithCells="1">
                  <from>
                    <xdr:col>25</xdr:col>
                    <xdr:colOff>57150</xdr:colOff>
                    <xdr:row>19</xdr:row>
                    <xdr:rowOff>57150</xdr:rowOff>
                  </from>
                  <to>
                    <xdr:col>25</xdr:col>
                    <xdr:colOff>1371600</xdr:colOff>
                    <xdr:row>19</xdr:row>
                    <xdr:rowOff>266700</xdr:rowOff>
                  </to>
                </anchor>
              </controlPr>
            </control>
          </mc:Choice>
        </mc:AlternateContent>
        <mc:AlternateContent xmlns:mc="http://schemas.openxmlformats.org/markup-compatibility/2006">
          <mc:Choice Requires="x14">
            <control shapeId="31751" r:id="rId10" name="Button 7">
              <controlPr defaultSize="0" print="0" autoFill="0" autoPict="0" macro="[0]!opentextblock">
                <anchor moveWithCells="1" sizeWithCells="1">
                  <from>
                    <xdr:col>25</xdr:col>
                    <xdr:colOff>57150</xdr:colOff>
                    <xdr:row>20</xdr:row>
                    <xdr:rowOff>57150</xdr:rowOff>
                  </from>
                  <to>
                    <xdr:col>25</xdr:col>
                    <xdr:colOff>1371600</xdr:colOff>
                    <xdr:row>20</xdr:row>
                    <xdr:rowOff>266700</xdr:rowOff>
                  </to>
                </anchor>
              </controlPr>
            </control>
          </mc:Choice>
        </mc:AlternateContent>
        <mc:AlternateContent xmlns:mc="http://schemas.openxmlformats.org/markup-compatibility/2006">
          <mc:Choice Requires="x14">
            <control shapeId="31752" r:id="rId11" name="Button 8">
              <controlPr defaultSize="0" print="0" autoFill="0" autoPict="0" macro="[0]!opentextblock">
                <anchor moveWithCells="1" sizeWithCells="1">
                  <from>
                    <xdr:col>25</xdr:col>
                    <xdr:colOff>57150</xdr:colOff>
                    <xdr:row>21</xdr:row>
                    <xdr:rowOff>57150</xdr:rowOff>
                  </from>
                  <to>
                    <xdr:col>25</xdr:col>
                    <xdr:colOff>1371600</xdr:colOff>
                    <xdr:row>21</xdr:row>
                    <xdr:rowOff>266700</xdr:rowOff>
                  </to>
                </anchor>
              </controlPr>
            </control>
          </mc:Choice>
        </mc:AlternateContent>
        <mc:AlternateContent xmlns:mc="http://schemas.openxmlformats.org/markup-compatibility/2006">
          <mc:Choice Requires="x14">
            <control shapeId="31753" r:id="rId12" name="Button 9">
              <controlPr defaultSize="0" print="0" autoFill="0" autoPict="0" macro="[0]!opentextblock">
                <anchor moveWithCells="1" sizeWithCells="1">
                  <from>
                    <xdr:col>25</xdr:col>
                    <xdr:colOff>57150</xdr:colOff>
                    <xdr:row>22</xdr:row>
                    <xdr:rowOff>57150</xdr:rowOff>
                  </from>
                  <to>
                    <xdr:col>25</xdr:col>
                    <xdr:colOff>1371600</xdr:colOff>
                    <xdr:row>22</xdr:row>
                    <xdr:rowOff>266700</xdr:rowOff>
                  </to>
                </anchor>
              </controlPr>
            </control>
          </mc:Choice>
        </mc:AlternateContent>
        <mc:AlternateContent xmlns:mc="http://schemas.openxmlformats.org/markup-compatibility/2006">
          <mc:Choice Requires="x14">
            <control shapeId="31754" r:id="rId13" name="Button 10">
              <controlPr defaultSize="0" print="0" autoFill="0" autoPict="0" macro="[0]!opentextblock">
                <anchor moveWithCells="1" sizeWithCells="1">
                  <from>
                    <xdr:col>25</xdr:col>
                    <xdr:colOff>57150</xdr:colOff>
                    <xdr:row>23</xdr:row>
                    <xdr:rowOff>57150</xdr:rowOff>
                  </from>
                  <to>
                    <xdr:col>25</xdr:col>
                    <xdr:colOff>1371600</xdr:colOff>
                    <xdr:row>23</xdr:row>
                    <xdr:rowOff>266700</xdr:rowOff>
                  </to>
                </anchor>
              </controlPr>
            </control>
          </mc:Choice>
        </mc:AlternateContent>
        <mc:AlternateContent xmlns:mc="http://schemas.openxmlformats.org/markup-compatibility/2006">
          <mc:Choice Requires="x14">
            <control shapeId="31755" r:id="rId14" name="Button 11">
              <controlPr defaultSize="0" print="0" autoFill="0" autoPict="0" macro="[0]!opentextblock">
                <anchor moveWithCells="1" sizeWithCells="1">
                  <from>
                    <xdr:col>25</xdr:col>
                    <xdr:colOff>57150</xdr:colOff>
                    <xdr:row>24</xdr:row>
                    <xdr:rowOff>57150</xdr:rowOff>
                  </from>
                  <to>
                    <xdr:col>25</xdr:col>
                    <xdr:colOff>1371600</xdr:colOff>
                    <xdr:row>24</xdr:row>
                    <xdr:rowOff>266700</xdr:rowOff>
                  </to>
                </anchor>
              </controlPr>
            </control>
          </mc:Choice>
        </mc:AlternateContent>
        <mc:AlternateContent xmlns:mc="http://schemas.openxmlformats.org/markup-compatibility/2006">
          <mc:Choice Requires="x14">
            <control shapeId="31756" r:id="rId15" name="Button 12">
              <controlPr defaultSize="0" print="0" autoFill="0" autoPict="0" macro="[0]!opentextblock">
                <anchor moveWithCells="1" sizeWithCells="1">
                  <from>
                    <xdr:col>25</xdr:col>
                    <xdr:colOff>57150</xdr:colOff>
                    <xdr:row>25</xdr:row>
                    <xdr:rowOff>57150</xdr:rowOff>
                  </from>
                  <to>
                    <xdr:col>25</xdr:col>
                    <xdr:colOff>1371600</xdr:colOff>
                    <xdr:row>25</xdr:row>
                    <xdr:rowOff>266700</xdr:rowOff>
                  </to>
                </anchor>
              </controlPr>
            </control>
          </mc:Choice>
        </mc:AlternateContent>
      </controls>
    </mc:Choice>
  </mc:AlternateConten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1"/>
  </sheetPr>
  <dimension ref="A1:XFC16"/>
  <sheetViews>
    <sheetView showGridLines="0" topLeftCell="B7" zoomScale="70" zoomScaleNormal="70" workbookViewId="0">
      <selection activeCell="C15" sqref="C15:AC15"/>
    </sheetView>
  </sheetViews>
  <sheetFormatPr defaultColWidth="0" defaultRowHeight="15"/>
  <cols>
    <col min="1" max="1" width="2.7109375" hidden="1" customWidth="1"/>
    <col min="2" max="2" width="2.7109375" customWidth="1"/>
    <col min="3" max="3" width="7.140625" customWidth="1"/>
    <col min="4" max="6" width="35.7109375" customWidth="1"/>
    <col min="7" max="8" width="13.7109375" customWidth="1"/>
    <col min="9" max="9" width="14.5703125" customWidth="1"/>
    <col min="10" max="11" width="14.5703125" hidden="1" customWidth="1"/>
    <col min="12" max="12" width="15.5703125" customWidth="1"/>
    <col min="13" max="13" width="13.5703125" customWidth="1"/>
    <col min="14" max="14" width="15.42578125" customWidth="1"/>
    <col min="15" max="15" width="16" hidden="1" customWidth="1"/>
    <col min="16" max="16" width="16.42578125" customWidth="1"/>
    <col min="17" max="17" width="13.28515625" customWidth="1"/>
    <col min="18" max="20" width="14.5703125" hidden="1" customWidth="1"/>
    <col min="21" max="21" width="19.28515625" customWidth="1"/>
    <col min="22" max="22" width="15.42578125" hidden="1" customWidth="1"/>
    <col min="23" max="23" width="8.7109375" hidden="1" customWidth="1"/>
    <col min="24" max="24" width="15.42578125" customWidth="1"/>
    <col min="25" max="25" width="19.7109375" customWidth="1"/>
    <col min="26" max="26" width="2.7109375" customWidth="1"/>
    <col min="27" max="27" width="2.7109375" hidden="1" customWidth="1"/>
    <col min="28" max="16383" width="3.85546875" hidden="1"/>
    <col min="16384" max="16384" width="4.85546875" hidden="1"/>
  </cols>
  <sheetData>
    <row r="1" spans="3:30" hidden="1">
      <c r="I1">
        <v>0</v>
      </c>
    </row>
    <row r="2" spans="3:30" hidden="1">
      <c r="D2" t="s">
        <v>351</v>
      </c>
      <c r="E2" t="s">
        <v>352</v>
      </c>
      <c r="F2" t="s">
        <v>249</v>
      </c>
      <c r="G2" t="s">
        <v>420</v>
      </c>
      <c r="H2" t="s">
        <v>144</v>
      </c>
      <c r="I2" t="s">
        <v>165</v>
      </c>
      <c r="J2" t="s">
        <v>166</v>
      </c>
      <c r="K2" t="s">
        <v>167</v>
      </c>
      <c r="L2" t="s">
        <v>168</v>
      </c>
      <c r="M2" t="s">
        <v>169</v>
      </c>
      <c r="N2" t="s">
        <v>170</v>
      </c>
      <c r="O2" t="s">
        <v>171</v>
      </c>
      <c r="P2" t="s">
        <v>172</v>
      </c>
      <c r="Q2" t="s">
        <v>173</v>
      </c>
      <c r="R2" t="s">
        <v>174</v>
      </c>
      <c r="S2" t="s">
        <v>175</v>
      </c>
      <c r="T2" t="s">
        <v>176</v>
      </c>
      <c r="U2" t="s">
        <v>177</v>
      </c>
      <c r="V2" t="s">
        <v>178</v>
      </c>
      <c r="W2" t="s">
        <v>179</v>
      </c>
      <c r="X2" t="s">
        <v>182</v>
      </c>
      <c r="Y2" t="s">
        <v>499</v>
      </c>
      <c r="AC2" t="s">
        <v>409</v>
      </c>
    </row>
    <row r="3" spans="3:30" hidden="1">
      <c r="AC3" t="s">
        <v>410</v>
      </c>
    </row>
    <row r="4" spans="3:30" hidden="1">
      <c r="AC4" t="s">
        <v>411</v>
      </c>
    </row>
    <row r="5" spans="3:30" hidden="1">
      <c r="AC5" t="s">
        <v>412</v>
      </c>
    </row>
    <row r="6" spans="3:30" hidden="1">
      <c r="AC6" t="s">
        <v>413</v>
      </c>
    </row>
    <row r="7" spans="3:30" ht="15" customHeight="1">
      <c r="AC7" t="s">
        <v>401</v>
      </c>
    </row>
    <row r="8" spans="3:30" ht="15" customHeight="1"/>
    <row r="9" spans="3:30" ht="29.25" customHeight="1">
      <c r="C9" s="557" t="s">
        <v>140</v>
      </c>
      <c r="D9" s="542" t="s">
        <v>34</v>
      </c>
      <c r="E9" s="525" t="s">
        <v>139</v>
      </c>
      <c r="F9" s="525" t="s">
        <v>136</v>
      </c>
      <c r="G9" s="525" t="s">
        <v>1</v>
      </c>
      <c r="H9" s="477" t="s">
        <v>426</v>
      </c>
      <c r="I9" s="525" t="s">
        <v>3</v>
      </c>
      <c r="J9" s="525" t="s">
        <v>4</v>
      </c>
      <c r="K9" s="525" t="s">
        <v>5</v>
      </c>
      <c r="L9" s="525" t="s">
        <v>6</v>
      </c>
      <c r="M9" s="525" t="s">
        <v>7</v>
      </c>
      <c r="N9" s="525" t="s">
        <v>8</v>
      </c>
      <c r="O9" s="525"/>
      <c r="P9" s="525"/>
      <c r="Q9" s="525"/>
      <c r="R9" s="525" t="s">
        <v>9</v>
      </c>
      <c r="S9" s="542" t="s">
        <v>505</v>
      </c>
      <c r="T9" s="542" t="s">
        <v>134</v>
      </c>
      <c r="U9" s="525" t="s">
        <v>107</v>
      </c>
      <c r="V9" s="525" t="s">
        <v>12</v>
      </c>
      <c r="W9" s="525"/>
      <c r="X9" s="525" t="s">
        <v>14</v>
      </c>
      <c r="Y9" s="477" t="s">
        <v>499</v>
      </c>
    </row>
    <row r="10" spans="3:30" ht="31.5" customHeight="1">
      <c r="C10" s="558"/>
      <c r="D10" s="540"/>
      <c r="E10" s="525"/>
      <c r="F10" s="525"/>
      <c r="G10" s="525"/>
      <c r="H10" s="525"/>
      <c r="I10" s="525"/>
      <c r="J10" s="525"/>
      <c r="K10" s="525"/>
      <c r="L10" s="525"/>
      <c r="M10" s="525"/>
      <c r="N10" s="525" t="s">
        <v>15</v>
      </c>
      <c r="O10" s="525"/>
      <c r="P10" s="525"/>
      <c r="Q10" s="525" t="s">
        <v>16</v>
      </c>
      <c r="R10" s="525"/>
      <c r="S10" s="540"/>
      <c r="T10" s="540"/>
      <c r="U10" s="525"/>
      <c r="V10" s="525"/>
      <c r="W10" s="525"/>
      <c r="X10" s="525"/>
      <c r="Y10" s="525"/>
    </row>
    <row r="11" spans="3:30" ht="78.75" customHeight="1">
      <c r="C11" s="559"/>
      <c r="D11" s="541"/>
      <c r="E11" s="525"/>
      <c r="F11" s="525"/>
      <c r="G11" s="525"/>
      <c r="H11" s="525"/>
      <c r="I11" s="525"/>
      <c r="J11" s="525"/>
      <c r="K11" s="525"/>
      <c r="L11" s="525"/>
      <c r="M11" s="525"/>
      <c r="N11" s="40" t="s">
        <v>17</v>
      </c>
      <c r="O11" s="40" t="s">
        <v>18</v>
      </c>
      <c r="P11" s="40" t="s">
        <v>19</v>
      </c>
      <c r="Q11" s="525"/>
      <c r="R11" s="525"/>
      <c r="S11" s="541"/>
      <c r="T11" s="541"/>
      <c r="U11" s="525"/>
      <c r="V11" s="40" t="s">
        <v>20</v>
      </c>
      <c r="W11" s="40" t="s">
        <v>21</v>
      </c>
      <c r="X11" s="525"/>
      <c r="Y11" s="525"/>
    </row>
    <row r="12" spans="3:30" ht="18.75" customHeight="1">
      <c r="C12" s="9" t="s">
        <v>102</v>
      </c>
      <c r="D12" s="72" t="s">
        <v>71</v>
      </c>
      <c r="E12" s="91"/>
      <c r="F12" s="30"/>
      <c r="G12" s="30"/>
      <c r="H12" s="30"/>
      <c r="I12" s="30"/>
      <c r="J12" s="30"/>
      <c r="K12" s="30"/>
      <c r="L12" s="30"/>
      <c r="M12" s="30"/>
      <c r="N12" s="30"/>
      <c r="O12" s="30"/>
      <c r="P12" s="30"/>
      <c r="Q12" s="30"/>
      <c r="R12" s="30"/>
      <c r="S12" s="30"/>
      <c r="T12" s="30"/>
      <c r="U12" s="30"/>
      <c r="V12" s="30"/>
      <c r="W12" s="30"/>
      <c r="X12" s="30"/>
      <c r="Y12" s="31"/>
    </row>
    <row r="13" spans="3:30" s="11" customFormat="1" ht="20.100000000000001" hidden="1" customHeight="1">
      <c r="C13" s="194"/>
      <c r="D13" s="77"/>
      <c r="E13" s="77"/>
      <c r="F13" s="77"/>
      <c r="G13" s="10"/>
      <c r="H13" s="274">
        <v>1</v>
      </c>
      <c r="I13" s="16"/>
      <c r="J13" s="47"/>
      <c r="K13" s="47"/>
      <c r="L13" s="46" t="str">
        <f>+IFERROR(IF(COUNT(I13:K13),ROUND(SUM(I13:K13),0),""),"")</f>
        <v/>
      </c>
      <c r="M13" s="129"/>
      <c r="N13" s="276" t="str">
        <f>IF(I13="","",I13)</f>
        <v/>
      </c>
      <c r="O13" s="206"/>
      <c r="P13" s="51" t="str">
        <f>+IFERROR(IF(COUNT(N13:O13),ROUND(SUM(N13,O13),2),""),"")</f>
        <v/>
      </c>
      <c r="Q13" s="17" t="str">
        <f>+IFERROR(IF(COUNT(P13),ROUND(P13/('Shareholding Pattern'!$P$58)*100,2),""),"")</f>
        <v/>
      </c>
      <c r="R13" s="47"/>
      <c r="S13" s="47"/>
      <c r="T13" s="48" t="str">
        <f>+IFERROR(IF(COUNT(R13:S13),ROUND(SUM(R13:S13),2),""),"")</f>
        <v/>
      </c>
      <c r="U13" s="129"/>
      <c r="V13" s="47"/>
      <c r="W13" s="17" t="str">
        <f>+IFERROR(IF(V13="","",(+IF(V13=0,0,IF(COUNT(V13,L13),ROUND(SUM(V13)/SUM(L13)*100,2),"")))),"")</f>
        <v/>
      </c>
      <c r="X13" s="16"/>
      <c r="Y13" s="281"/>
      <c r="AC13" s="11">
        <f>IF(SUM(H13:X13)&gt;0,1,0)</f>
        <v>1</v>
      </c>
      <c r="AD13" s="11">
        <f>SUM(AC15:AC65535)</f>
        <v>0</v>
      </c>
    </row>
    <row r="14" spans="3:30" ht="24.95" customHeight="1">
      <c r="C14" s="45"/>
      <c r="D14" s="55"/>
      <c r="E14" s="264" t="s">
        <v>494</v>
      </c>
      <c r="G14" s="43"/>
      <c r="H14" s="43"/>
      <c r="I14" s="43"/>
      <c r="J14" s="43"/>
      <c r="K14" s="43"/>
      <c r="L14" s="43"/>
      <c r="M14" s="43"/>
      <c r="N14" s="43"/>
      <c r="O14" s="43"/>
      <c r="P14" s="43"/>
      <c r="Q14" s="43"/>
      <c r="R14" s="43"/>
      <c r="S14" s="43"/>
      <c r="T14" s="43"/>
      <c r="U14" s="43"/>
      <c r="V14" s="43"/>
      <c r="W14" s="43"/>
      <c r="X14" s="43"/>
      <c r="Y14" s="44"/>
    </row>
    <row r="15" spans="3:30" ht="24.95" hidden="1" customHeight="1">
      <c r="C15" s="203"/>
      <c r="D15" s="204"/>
      <c r="E15" s="18"/>
      <c r="F15" s="18"/>
      <c r="G15" s="18"/>
      <c r="H15" s="18"/>
      <c r="I15" s="18"/>
      <c r="J15" s="201"/>
      <c r="K15" s="201"/>
      <c r="L15" s="18"/>
      <c r="M15" s="198" t="str">
        <f>+IFERROR(IF(COUNT(L15),ROUND(L15/('Shareholding Pattern'!$L$57)*100,2),""),"")</f>
        <v/>
      </c>
      <c r="N15" s="201"/>
      <c r="O15" s="201"/>
      <c r="P15" s="18"/>
      <c r="Q15" s="198" t="str">
        <f>+IFERROR(IF(COUNT(P15),ROUND(P15/('Shareholding Pattern'!$P$58)*100,2),""),"")</f>
        <v/>
      </c>
      <c r="R15" s="18"/>
      <c r="S15" s="18"/>
      <c r="T15" s="18"/>
      <c r="U15" s="198" t="str">
        <f>+IFERROR(IF(COUNT(L15,T15),ROUND(SUM(T15,L15)/SUM('Shareholding Pattern'!$L$57,'Shareholding Pattern'!$T$57)*100,2),""),"")</f>
        <v/>
      </c>
      <c r="V15" s="201"/>
      <c r="W15" s="18"/>
      <c r="X15" s="202"/>
    </row>
    <row r="16" spans="3:30" ht="20.100000000000001" customHeight="1">
      <c r="C16" s="127"/>
      <c r="D16" s="90"/>
      <c r="E16" s="36"/>
      <c r="F16" s="60" t="s">
        <v>450</v>
      </c>
      <c r="G16" s="60" t="s">
        <v>19</v>
      </c>
      <c r="H16" s="53" t="str">
        <f>+IFERROR(IF(COUNT(H14:H15),ROUND(SUM(H14:H15),0),""),"")</f>
        <v/>
      </c>
      <c r="I16" s="53" t="str">
        <f>+IFERROR(IF(COUNT(I13:I15),ROUND(SUM(I13:I15),0),""),"")</f>
        <v/>
      </c>
      <c r="J16" s="53" t="str">
        <f>+IFERROR(IF(COUNT(J13:J15),ROUND(SUM(J13:J15),0),""),"")</f>
        <v/>
      </c>
      <c r="K16" s="53" t="str">
        <f>+IFERROR(IF(COUNT(K13:K15),ROUND(SUM(K13:K15),0),""),"")</f>
        <v/>
      </c>
      <c r="L16" s="53" t="str">
        <f>+IFERROR(IF(COUNT(L13:L15),ROUND(SUM(L13:L15),0),""),"")</f>
        <v/>
      </c>
      <c r="M16" s="129"/>
      <c r="N16" s="35" t="str">
        <f>+IFERROR(IF(COUNT(N13:N15),ROUND(SUM(N13:N15),0),""),"")</f>
        <v/>
      </c>
      <c r="O16" s="35" t="str">
        <f>+IFERROR(IF(COUNT(O13:O15),ROUND(SUM(O13:O15),0),""),"")</f>
        <v/>
      </c>
      <c r="P16" s="35" t="str">
        <f>+IFERROR(IF(COUNT(P13:P15),ROUND(SUM(P13:P15),0),""),"")</f>
        <v/>
      </c>
      <c r="Q16" s="17" t="str">
        <f>+IFERROR(IF(COUNT(P16),ROUND(P16/('Shareholding Pattern'!$P$58)*100,2),""),"")</f>
        <v/>
      </c>
      <c r="R16" s="53" t="str">
        <f>+IFERROR(IF(COUNT(R13:R15),ROUND(SUM(R13:R15),0),""),"")</f>
        <v/>
      </c>
      <c r="S16" s="53" t="str">
        <f>+IFERROR(IF(COUNT(S13:S15),ROUND(SUM(S13:S15),0),""),"")</f>
        <v/>
      </c>
      <c r="T16" s="53" t="str">
        <f>+IFERROR(IF(COUNT(T13:T15),ROUND(SUM(T13:T15),0),""),"")</f>
        <v/>
      </c>
      <c r="U16" s="129"/>
      <c r="V16" s="53" t="str">
        <f>+IFERROR(IF(COUNT(V13:V15),ROUND(SUM(V13:V15),0),""),"")</f>
        <v/>
      </c>
      <c r="W16" s="284" t="str">
        <f>+IFERROR(IF(V16="","",(+IF(V16=0,0,IF(COUNT(V16,L16),ROUND(SUM(V16)/SUM(L16)*100,2),"")))),"")</f>
        <v/>
      </c>
      <c r="X16" s="53" t="str">
        <f>+IFERROR(IF(COUNT(X13:X15),ROUND(SUM(X13:X15),0),""),"")</f>
        <v/>
      </c>
    </row>
  </sheetData>
  <sheetProtection sheet="1" objects="1" scenarios="1"/>
  <mergeCells count="21">
    <mergeCell ref="Y9:Y11"/>
    <mergeCell ref="H9:H11"/>
    <mergeCell ref="I9:I11"/>
    <mergeCell ref="C9:C11"/>
    <mergeCell ref="D9:D11"/>
    <mergeCell ref="E9:E11"/>
    <mergeCell ref="F9:F11"/>
    <mergeCell ref="G9:G11"/>
    <mergeCell ref="X9:X11"/>
    <mergeCell ref="N10:P10"/>
    <mergeCell ref="Q10:Q11"/>
    <mergeCell ref="S9:S11"/>
    <mergeCell ref="J9:J11"/>
    <mergeCell ref="K9:K11"/>
    <mergeCell ref="L9:L11"/>
    <mergeCell ref="R9:R11"/>
    <mergeCell ref="V9:W10"/>
    <mergeCell ref="T9:T11"/>
    <mergeCell ref="M9:M11"/>
    <mergeCell ref="N9:Q9"/>
    <mergeCell ref="U9:U11"/>
  </mergeCells>
  <dataValidations count="6">
    <dataValidation type="whole" operator="lessThanOrEqual" allowBlank="1" showInputMessage="1" showErrorMessage="1" sqref="X13:Y13">
      <formula1>L13</formula1>
    </dataValidation>
    <dataValidation type="whole" operator="lessThanOrEqual" allowBlank="1" showInputMessage="1" showErrorMessage="1" sqref="V13">
      <formula1>I13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R13:S13 I13:K13 N13:O13">
      <formula1>0</formula1>
    </dataValidation>
    <dataValidation type="whole" operator="greaterThan" allowBlank="1" showInputMessage="1" showErrorMessage="1" sqref="H13">
      <formula1>0</formula1>
    </dataValidation>
    <dataValidation type="list" allowBlank="1" showInputMessage="1" showErrorMessage="1" sqref="D13">
      <formula1>$AC$2:$AC$7</formula1>
    </dataValidation>
  </dataValidations>
  <hyperlinks>
    <hyperlink ref="G16" location="'Shareholding Pattern'!F54" display="Total"/>
    <hyperlink ref="F16" location="'Shareholding Pattern'!F54" display="Total"/>
  </hyperlink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1"/>
  </sheetPr>
  <dimension ref="A1:XFC16"/>
  <sheetViews>
    <sheetView showGridLines="0" topLeftCell="C7" zoomScale="70" zoomScaleNormal="70" workbookViewId="0">
      <selection activeCell="E16" sqref="E16"/>
    </sheetView>
  </sheetViews>
  <sheetFormatPr defaultColWidth="0" defaultRowHeight="15"/>
  <cols>
    <col min="1" max="2" width="2.7109375" hidden="1" customWidth="1"/>
    <col min="3" max="3" width="2.7109375" customWidth="1"/>
    <col min="4" max="4" width="7.140625" customWidth="1"/>
    <col min="5" max="5" width="35.7109375" customWidth="1"/>
    <col min="6" max="7" width="13.7109375" customWidth="1"/>
    <col min="8" max="8" width="14.5703125" customWidth="1"/>
    <col min="9" max="10" width="14.5703125" hidden="1" customWidth="1"/>
    <col min="11" max="11" width="15.5703125" customWidth="1"/>
    <col min="12" max="12" width="13.5703125" customWidth="1"/>
    <col min="13" max="13" width="14.7109375" customWidth="1"/>
    <col min="14" max="14" width="14.7109375" hidden="1" customWidth="1"/>
    <col min="15" max="15" width="16.42578125" customWidth="1"/>
    <col min="16" max="16" width="11.85546875" customWidth="1"/>
    <col min="17" max="17" width="14.5703125" hidden="1" customWidth="1"/>
    <col min="18" max="18" width="15.28515625" hidden="1" customWidth="1"/>
    <col min="19" max="19" width="14.5703125" hidden="1" customWidth="1"/>
    <col min="20" max="20" width="19.140625" customWidth="1"/>
    <col min="21" max="21" width="14.7109375" hidden="1" customWidth="1"/>
    <col min="22" max="22" width="8.140625" hidden="1" customWidth="1"/>
    <col min="23" max="23" width="15.42578125" customWidth="1"/>
    <col min="24" max="24" width="19.42578125" customWidth="1"/>
    <col min="25" max="25" width="2.7109375" customWidth="1"/>
    <col min="26" max="26" width="5.140625" hidden="1" customWidth="1"/>
    <col min="27" max="16383" width="7.5703125" hidden="1"/>
    <col min="16384" max="16384" width="3.85546875" hidden="1"/>
  </cols>
  <sheetData>
    <row r="1" spans="4:30" hidden="1">
      <c r="I1">
        <v>0</v>
      </c>
    </row>
    <row r="2" spans="4:30" hidden="1">
      <c r="E2" t="s">
        <v>249</v>
      </c>
      <c r="F2" t="s">
        <v>420</v>
      </c>
      <c r="G2" t="s">
        <v>144</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4:30" hidden="1"/>
    <row r="4" spans="4:30" hidden="1"/>
    <row r="5" spans="4:30" hidden="1"/>
    <row r="6" spans="4:30" hidden="1"/>
    <row r="9" spans="4:30" ht="29.45" customHeight="1">
      <c r="D9" s="542" t="s">
        <v>137</v>
      </c>
      <c r="E9" s="525" t="s">
        <v>136</v>
      </c>
      <c r="F9" s="525" t="s">
        <v>1</v>
      </c>
      <c r="G9" s="477" t="s">
        <v>426</v>
      </c>
      <c r="H9" s="525" t="s">
        <v>3</v>
      </c>
      <c r="I9" s="525" t="s">
        <v>4</v>
      </c>
      <c r="J9" s="525" t="s">
        <v>5</v>
      </c>
      <c r="K9" s="525" t="s">
        <v>6</v>
      </c>
      <c r="L9" s="525" t="s">
        <v>7</v>
      </c>
      <c r="M9" s="525" t="s">
        <v>8</v>
      </c>
      <c r="N9" s="525"/>
      <c r="O9" s="525"/>
      <c r="P9" s="525"/>
      <c r="Q9" s="525" t="s">
        <v>9</v>
      </c>
      <c r="R9" s="542" t="s">
        <v>505</v>
      </c>
      <c r="S9" s="542" t="s">
        <v>134</v>
      </c>
      <c r="T9" s="525" t="s">
        <v>107</v>
      </c>
      <c r="U9" s="525" t="s">
        <v>12</v>
      </c>
      <c r="V9" s="525"/>
      <c r="W9" s="525" t="s">
        <v>14</v>
      </c>
      <c r="X9" s="477" t="s">
        <v>499</v>
      </c>
    </row>
    <row r="10" spans="4:30" ht="31.5" customHeight="1">
      <c r="D10" s="540"/>
      <c r="E10" s="525"/>
      <c r="F10" s="525"/>
      <c r="G10" s="525"/>
      <c r="H10" s="525"/>
      <c r="I10" s="525"/>
      <c r="J10" s="525"/>
      <c r="K10" s="525"/>
      <c r="L10" s="525"/>
      <c r="M10" s="525" t="s">
        <v>15</v>
      </c>
      <c r="N10" s="525"/>
      <c r="O10" s="525"/>
      <c r="P10" s="525" t="s">
        <v>16</v>
      </c>
      <c r="Q10" s="525"/>
      <c r="R10" s="540"/>
      <c r="S10" s="540"/>
      <c r="T10" s="525"/>
      <c r="U10" s="525"/>
      <c r="V10" s="525"/>
      <c r="W10" s="525"/>
      <c r="X10" s="525"/>
    </row>
    <row r="11" spans="4:30" ht="75">
      <c r="D11" s="541"/>
      <c r="E11" s="525"/>
      <c r="F11" s="525"/>
      <c r="G11" s="525"/>
      <c r="H11" s="525"/>
      <c r="I11" s="525"/>
      <c r="J11" s="525"/>
      <c r="K11" s="525"/>
      <c r="L11" s="525"/>
      <c r="M11" s="58" t="s">
        <v>17</v>
      </c>
      <c r="N11" s="58" t="s">
        <v>18</v>
      </c>
      <c r="O11" s="58" t="s">
        <v>19</v>
      </c>
      <c r="P11" s="525"/>
      <c r="Q11" s="525"/>
      <c r="R11" s="541"/>
      <c r="S11" s="541"/>
      <c r="T11" s="525"/>
      <c r="U11" s="58" t="s">
        <v>20</v>
      </c>
      <c r="V11" s="58" t="s">
        <v>21</v>
      </c>
      <c r="W11" s="525"/>
      <c r="X11" s="525"/>
    </row>
    <row r="12" spans="4:30" ht="17.25" customHeight="1">
      <c r="D12" s="87" t="s">
        <v>392</v>
      </c>
      <c r="E12" s="73" t="s">
        <v>72</v>
      </c>
      <c r="F12" s="73"/>
      <c r="G12" s="30"/>
      <c r="H12" s="30"/>
      <c r="I12" s="30"/>
      <c r="J12" s="30"/>
      <c r="K12" s="30"/>
      <c r="L12" s="30"/>
      <c r="M12" s="30"/>
      <c r="N12" s="30"/>
      <c r="O12" s="30"/>
      <c r="P12" s="30"/>
      <c r="Q12" s="30"/>
      <c r="R12" s="30"/>
      <c r="S12" s="30"/>
      <c r="T12" s="30"/>
      <c r="U12" s="30"/>
      <c r="V12" s="30"/>
      <c r="W12" s="30"/>
      <c r="X12" s="31"/>
    </row>
    <row r="13" spans="4:30" s="11" customFormat="1" ht="20.100000000000001" hidden="1" customHeight="1">
      <c r="D13" s="194"/>
      <c r="E13" s="77"/>
      <c r="F13" s="10"/>
      <c r="G13" s="275">
        <v>1</v>
      </c>
      <c r="H13" s="16"/>
      <c r="I13" s="47"/>
      <c r="J13" s="47"/>
      <c r="K13" s="48" t="str">
        <f>+IFERROR(IF(COUNT(H13:J13),ROUND(SUM(H13:J13),0),""),"")</f>
        <v/>
      </c>
      <c r="L13" s="17" t="str">
        <f>+IFERROR(IF(COUNT(K13),ROUND(K13/'Shareholding Pattern'!$L$57*100,2),""),"")</f>
        <v/>
      </c>
      <c r="M13" s="276" t="str">
        <f>IF(H13="","",H13)</f>
        <v/>
      </c>
      <c r="N13" s="206"/>
      <c r="O13" s="51" t="str">
        <f>+IFERROR(IF(COUNT(M13:N13),ROUND(SUM(M13,N13),0),""),"")</f>
        <v/>
      </c>
      <c r="P13" s="17" t="str">
        <f>+IFERROR(IF(COUNT(O13),ROUND(O13/('Shareholding Pattern'!$P$58)*100,2),""),"")</f>
        <v/>
      </c>
      <c r="Q13" s="47"/>
      <c r="R13" s="47"/>
      <c r="S13" s="48" t="str">
        <f>+IFERROR(IF(COUNT(Q13:R13),ROUND(SUM(Q13:R13),0),""),"")</f>
        <v/>
      </c>
      <c r="T13" s="17" t="str">
        <f>+IFERROR(IF(COUNT(K13,S13),ROUND(SUM(S13,K13)/SUM('Shareholding Pattern'!$L$57,'Shareholding Pattern'!$T$57)*100,2),""),"")</f>
        <v/>
      </c>
      <c r="U13" s="47"/>
      <c r="V13" s="235" t="str">
        <f>+IFERROR(IF(U13="","",(IF(COUNT(U13,K13),ROUND(SUM(U13)/SUM(K13)*100,2),""))),"")</f>
        <v/>
      </c>
      <c r="W13" s="16"/>
      <c r="X13" s="281"/>
      <c r="AC13" s="11">
        <f>IF(SUM(H13:W13)&gt;0,1,0)</f>
        <v>0</v>
      </c>
      <c r="AD13" s="11">
        <f>SUM(AC15:AC65535)</f>
        <v>0</v>
      </c>
    </row>
    <row r="14" spans="4:30" ht="24.95" customHeight="1">
      <c r="D14" s="42"/>
      <c r="E14" s="43"/>
      <c r="F14" s="264" t="s">
        <v>495</v>
      </c>
      <c r="G14" s="43"/>
      <c r="H14" s="43"/>
      <c r="I14" s="43"/>
      <c r="J14" s="43"/>
      <c r="K14" s="43"/>
      <c r="L14" s="43"/>
      <c r="M14" s="43"/>
      <c r="N14" s="43"/>
      <c r="O14" s="43"/>
      <c r="P14" s="43"/>
      <c r="Q14" s="43"/>
      <c r="R14" s="43"/>
      <c r="S14" s="43"/>
      <c r="T14" s="43"/>
      <c r="U14" s="43"/>
      <c r="V14" s="43"/>
      <c r="W14" s="43"/>
      <c r="X14" s="44"/>
    </row>
    <row r="15" spans="4:30" hidden="1">
      <c r="D15" s="203"/>
      <c r="E15" s="205"/>
      <c r="F15" s="205"/>
      <c r="G15" s="205"/>
      <c r="H15" s="204"/>
      <c r="I15" s="18"/>
      <c r="J15" s="201"/>
      <c r="K15" s="201"/>
      <c r="L15" s="18"/>
      <c r="M15" s="18"/>
      <c r="N15" s="201"/>
      <c r="O15" s="201"/>
      <c r="P15" s="18"/>
      <c r="Q15" s="18"/>
      <c r="R15" s="18"/>
      <c r="S15" s="18"/>
      <c r="T15" s="18"/>
      <c r="U15" s="18"/>
      <c r="V15" s="201"/>
      <c r="W15" s="202"/>
    </row>
    <row r="16" spans="4:30" ht="20.100000000000001" customHeight="1">
      <c r="D16" s="171"/>
      <c r="E16" s="83" t="s">
        <v>450</v>
      </c>
      <c r="F16" s="83" t="s">
        <v>19</v>
      </c>
      <c r="G16" s="53" t="str">
        <f>+IFERROR(IF(COUNT(G14:G15),ROUND(SUM(G14:G15),0),""),"")</f>
        <v/>
      </c>
      <c r="H16" s="53" t="str">
        <f>+IFERROR(IF(COUNT(H13:H15),ROUND(SUM(H13:H15),0),""),"")</f>
        <v/>
      </c>
      <c r="I16" s="53" t="str">
        <f>+IFERROR(IF(COUNT(I13:I15),ROUND(SUM(I13:I15),0),""),"")</f>
        <v/>
      </c>
      <c r="J16" s="53" t="str">
        <f>+IFERROR(IF(COUNT(J13:J15),ROUND(SUM(J13:J15),0),""),"")</f>
        <v/>
      </c>
      <c r="K16" s="53" t="str">
        <f>+IFERROR(IF(COUNT(K13:K15),ROUND(SUM(K13:K15),0),""),"")</f>
        <v/>
      </c>
      <c r="L16" s="17" t="str">
        <f>+IFERROR(IF(COUNT(K16),ROUND(K16/'Shareholding Pattern'!$L$57*100,2),""),"")</f>
        <v/>
      </c>
      <c r="M16" s="35" t="str">
        <f>+IFERROR(IF(COUNT(M13:M15),ROUND(SUM(M13:M15),0),""),"")</f>
        <v/>
      </c>
      <c r="N16" s="35" t="str">
        <f>+IFERROR(IF(COUNT(N13:N15),ROUND(SUM(N13:N15),0),""),"")</f>
        <v/>
      </c>
      <c r="O16" s="35" t="str">
        <f>+IFERROR(IF(COUNT(O13:O15),ROUND(SUM(O13:O15),0),""),"")</f>
        <v/>
      </c>
      <c r="P16" s="17" t="str">
        <f>+IFERROR(IF(COUNT(O16),ROUND(O16/('Shareholding Pattern'!$P$58)*100,2),""),"")</f>
        <v/>
      </c>
      <c r="Q16" s="53" t="str">
        <f>+IFERROR(IF(COUNT(Q13:Q15),ROUND(SUM(Q13:Q15),0),""),"")</f>
        <v/>
      </c>
      <c r="R16" s="53" t="str">
        <f>+IFERROR(IF(COUNT(R13:R15),ROUND(SUM(R13:R15),0),""),"")</f>
        <v/>
      </c>
      <c r="S16" s="53" t="str">
        <f>+IFERROR(IF(COUNT(S13:S15),ROUND(SUM(S13:S15),0),""),"")</f>
        <v/>
      </c>
      <c r="T16" s="17" t="str">
        <f>+IFERROR(IF(COUNT(K16,S16),ROUND(SUM(S16,K16)/SUM('Shareholding Pattern'!$L$57,'Shareholding Pattern'!$T$57)*100,2),""),"")</f>
        <v/>
      </c>
      <c r="U16" s="53" t="str">
        <f>+IFERROR(IF(COUNT(U13:U15),ROUND(SUM(U13:U15),0),""),"")</f>
        <v/>
      </c>
      <c r="V16" s="98" t="str">
        <f>+IFERROR(IF(COUNT(U16,K16),ROUND(SUM(U16)/SUM(K16)*100,2),""),0)</f>
        <v/>
      </c>
      <c r="W16" s="53" t="str">
        <f>+IFERROR(IF(COUNT(W13:W15),ROUND(SUM(W13:W15),0),""),"")</f>
        <v/>
      </c>
    </row>
  </sheetData>
  <sheetProtection sheet="1" objects="1" scenarios="1"/>
  <mergeCells count="19">
    <mergeCell ref="P10:P11"/>
    <mergeCell ref="F9:F11"/>
    <mergeCell ref="G9:G11"/>
    <mergeCell ref="H9:H11"/>
    <mergeCell ref="D9:D11"/>
    <mergeCell ref="I9:I11"/>
    <mergeCell ref="U9:V10"/>
    <mergeCell ref="X9:X11"/>
    <mergeCell ref="W9:W11"/>
    <mergeCell ref="T9:T11"/>
    <mergeCell ref="E9:E11"/>
    <mergeCell ref="S9:S11"/>
    <mergeCell ref="J9:J11"/>
    <mergeCell ref="K9:K11"/>
    <mergeCell ref="L9:L11"/>
    <mergeCell ref="R9:R11"/>
    <mergeCell ref="M9:P9"/>
    <mergeCell ref="Q9:Q11"/>
    <mergeCell ref="M10:O10"/>
  </mergeCells>
  <dataValidations count="5">
    <dataValidation type="whole" operator="lessThanOrEqual" allowBlank="1" showInputMessage="1" showErrorMessage="1" sqref="W13">
      <formula1>K13</formula1>
    </dataValidation>
    <dataValidation type="whole" operator="lessThanOrEqual" allowBlank="1" showInputMessage="1" showErrorMessage="1" sqref="U13">
      <formula1>H13</formula1>
    </dataValidation>
    <dataValidation type="textLength" operator="equal" allowBlank="1" showInputMessage="1" showErrorMessage="1" prompt="[A-Z][A-Z][A-Z][A-Z][A-Z][0-9][0-9][0-9][0-9][A-Z]_x000a__x000a_In absence of PAN write : ZZZZZ9999Z" sqref="F13">
      <formula1>10</formula1>
    </dataValidation>
    <dataValidation type="whole" operator="greaterThanOrEqual" allowBlank="1" showInputMessage="1" showErrorMessage="1" sqref="Q13:R13 H13:J13 M13:N13">
      <formula1>0</formula1>
    </dataValidation>
    <dataValidation type="whole" operator="greaterThan" allowBlank="1" showInputMessage="1" showErrorMessage="1" sqref="G13">
      <formula1>0</formula1>
    </dataValidation>
  </dataValidations>
  <hyperlinks>
    <hyperlink ref="F16" location="'Shareholding Pattern'!F55" display="Total"/>
    <hyperlink ref="E16" location="'Shareholding Pattern'!F55" display="Total"/>
  </hyperlinks>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9"/>
  </sheetPr>
  <dimension ref="A1:J14"/>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customWidth="1"/>
    <col min="6" max="6" width="21" customWidth="1"/>
    <col min="7" max="7" width="22.42578125" customWidth="1"/>
    <col min="8" max="8" width="14.5703125" customWidth="1"/>
    <col min="9" max="9" width="30.140625" style="84" customWidth="1"/>
    <col min="10" max="10" width="2.7109375" customWidth="1"/>
    <col min="11" max="16384" width="9.140625" hidden="1"/>
  </cols>
  <sheetData>
    <row r="1" spans="5:10" hidden="1">
      <c r="I1" s="84">
        <v>0</v>
      </c>
    </row>
    <row r="2" spans="5:10" hidden="1"/>
    <row r="3" spans="5:10" hidden="1"/>
    <row r="4" spans="5:10" hidden="1"/>
    <row r="5" spans="5:10" ht="19.5" hidden="1" customHeight="1"/>
    <row r="6" spans="5:10" ht="12.75" customHeight="1">
      <c r="J6" s="101"/>
    </row>
    <row r="7" spans="5:10">
      <c r="J7" s="101"/>
    </row>
    <row r="8" spans="5:10" ht="11.25" customHeight="1">
      <c r="J8" s="101"/>
    </row>
    <row r="9" spans="5:10" ht="30" customHeight="1">
      <c r="E9" s="478" t="s">
        <v>433</v>
      </c>
      <c r="F9" s="479"/>
      <c r="G9" s="479"/>
      <c r="H9" s="479"/>
      <c r="I9" s="480"/>
      <c r="J9" s="101"/>
    </row>
    <row r="10" spans="5:10">
      <c r="E10" s="542" t="s">
        <v>137</v>
      </c>
      <c r="F10" s="484" t="s">
        <v>144</v>
      </c>
      <c r="G10" s="484" t="s">
        <v>145</v>
      </c>
      <c r="H10" s="484" t="s">
        <v>383</v>
      </c>
      <c r="I10" s="484" t="s">
        <v>384</v>
      </c>
      <c r="J10" s="101"/>
    </row>
    <row r="11" spans="5:10">
      <c r="E11" s="560"/>
      <c r="F11" s="485"/>
      <c r="G11" s="540"/>
      <c r="H11" s="485"/>
      <c r="I11" s="485"/>
      <c r="J11" s="101"/>
    </row>
    <row r="12" spans="5:10">
      <c r="E12" s="561"/>
      <c r="F12" s="486"/>
      <c r="G12" s="541"/>
      <c r="H12" s="486"/>
      <c r="I12" s="486"/>
      <c r="J12" s="101"/>
    </row>
    <row r="13" spans="5:10" ht="28.5" hidden="1" customHeight="1">
      <c r="E13" s="194"/>
      <c r="F13" s="16"/>
      <c r="G13" s="75"/>
      <c r="H13" s="147"/>
      <c r="I13" s="85"/>
      <c r="J13" s="101"/>
    </row>
    <row r="14" spans="5:10" ht="25.5" customHeight="1">
      <c r="E14" s="45"/>
      <c r="F14" s="55"/>
      <c r="G14" s="55"/>
      <c r="H14" s="55"/>
      <c r="I14" s="261" t="s">
        <v>448</v>
      </c>
      <c r="J14" s="101"/>
    </row>
  </sheetData>
  <sheetProtection algorithmName="SHA-512" hashValue="Cvg7/IZuV/7ttq7T7nS7iHl8yB8I5zKvNkuVgdVfl6NyzTRhQehyi7SZaz8nHqk/kjRoQytgj8T8aAMTyfrz7g==" saltValue="YXgXrXJXkZGkiuNiBKFhZg==" spinCount="100000" sheet="1" objects="1" scenarios="1"/>
  <mergeCells count="6">
    <mergeCell ref="E9:I9"/>
    <mergeCell ref="E10:E12"/>
    <mergeCell ref="F10:F12"/>
    <mergeCell ref="G10:G12"/>
    <mergeCell ref="H10:H12"/>
    <mergeCell ref="I10:I12"/>
  </mergeCells>
  <dataValidations count="2">
    <dataValidation type="decimal" operator="greaterThanOrEqual" allowBlank="1" showInputMessage="1" showErrorMessage="1" sqref="G13:H13">
      <formula1>0</formula1>
    </dataValidation>
    <dataValidation type="whole" operator="greaterThanOrEqual" allowBlank="1" showInputMessage="1" showErrorMessage="1" sqref="F13">
      <formula1>0</formula1>
    </dataValidation>
  </dataValidations>
  <hyperlinks>
    <hyperlink ref="I14" location="'Shareholding Pattern'!F27" display="Back"/>
  </hyperlinks>
  <pageMargins left="0.7" right="0.7" top="0.75" bottom="0.75" header="0.3" footer="0.3"/>
  <pageSetup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B1:E29"/>
  <sheetViews>
    <sheetView workbookViewId="0">
      <selection activeCell="B2" sqref="B1:B1048576"/>
    </sheetView>
  </sheetViews>
  <sheetFormatPr defaultRowHeight="15"/>
  <sheetData>
    <row r="1" spans="2:5">
      <c r="E1">
        <v>14</v>
      </c>
    </row>
    <row r="3" spans="2:5">
      <c r="B3" s="375"/>
    </row>
    <row r="4" spans="2:5">
      <c r="B4" s="375"/>
    </row>
    <row r="5" spans="2:5">
      <c r="B5" s="375" t="s">
        <v>646</v>
      </c>
    </row>
    <row r="6" spans="2:5">
      <c r="B6" s="375" t="s">
        <v>646</v>
      </c>
    </row>
    <row r="7" spans="2:5">
      <c r="B7" s="375" t="s">
        <v>646</v>
      </c>
    </row>
    <row r="8" spans="2:5">
      <c r="B8" s="375" t="s">
        <v>647</v>
      </c>
    </row>
    <row r="9" spans="2:5">
      <c r="B9" s="375" t="s">
        <v>648</v>
      </c>
    </row>
    <row r="10" spans="2:5">
      <c r="B10" s="375" t="s">
        <v>649</v>
      </c>
    </row>
    <row r="11" spans="2:5">
      <c r="B11" s="375" t="s">
        <v>649</v>
      </c>
    </row>
    <row r="12" spans="2:5">
      <c r="B12" s="375" t="s">
        <v>741</v>
      </c>
    </row>
    <row r="13" spans="2:5">
      <c r="B13" s="375" t="s">
        <v>742</v>
      </c>
    </row>
    <row r="14" spans="2:5">
      <c r="B14" s="375" t="s">
        <v>742</v>
      </c>
    </row>
    <row r="15" spans="2:5">
      <c r="B15" s="375"/>
    </row>
    <row r="16" spans="2:5">
      <c r="B16" s="375"/>
    </row>
    <row r="17" spans="2:2">
      <c r="B17" s="375"/>
    </row>
    <row r="18" spans="2:2">
      <c r="B18" s="375"/>
    </row>
    <row r="19" spans="2:2">
      <c r="B19" s="375"/>
    </row>
    <row r="20" spans="2:2">
      <c r="B20" s="375"/>
    </row>
    <row r="21" spans="2:2">
      <c r="B21" s="375"/>
    </row>
    <row r="22" spans="2:2">
      <c r="B22" s="375"/>
    </row>
    <row r="23" spans="2:2">
      <c r="B23" s="375"/>
    </row>
    <row r="24" spans="2:2">
      <c r="B24" s="375"/>
    </row>
    <row r="25" spans="2:2">
      <c r="B25" s="375"/>
    </row>
    <row r="26" spans="2:2">
      <c r="B26" s="375"/>
    </row>
    <row r="27" spans="2:2">
      <c r="B27" s="375"/>
    </row>
    <row r="28" spans="2:2">
      <c r="B28" s="375"/>
    </row>
    <row r="29" spans="2:2">
      <c r="B29" s="375"/>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9"/>
  </sheetPr>
  <dimension ref="A1:I14"/>
  <sheetViews>
    <sheetView showGridLines="0" topLeftCell="C6" workbookViewId="0">
      <selection activeCell="H10" sqref="H10:H12"/>
    </sheetView>
  </sheetViews>
  <sheetFormatPr defaultColWidth="0" defaultRowHeight="15"/>
  <cols>
    <col min="1" max="2" width="2.7109375" hidden="1" customWidth="1"/>
    <col min="3" max="3" width="2.7109375" customWidth="1"/>
    <col min="4" max="4" width="7.140625" customWidth="1"/>
    <col min="5" max="5" width="35.7109375" style="76" customWidth="1"/>
    <col min="6" max="6" width="35.7109375" customWidth="1"/>
    <col min="7" max="7" width="17.28515625" customWidth="1"/>
    <col min="8" max="8" width="14.5703125" customWidth="1"/>
    <col min="9" max="9" width="2.7109375" customWidth="1"/>
    <col min="10" max="16384" width="9.140625" hidden="1"/>
  </cols>
  <sheetData>
    <row r="1" spans="4:9" hidden="1">
      <c r="I1">
        <v>0</v>
      </c>
    </row>
    <row r="2" spans="4:9" hidden="1"/>
    <row r="3" spans="4:9" hidden="1"/>
    <row r="4" spans="4:9" hidden="1"/>
    <row r="5" spans="4:9" hidden="1"/>
    <row r="9" spans="4:9" ht="30" customHeight="1">
      <c r="D9" s="564" t="s">
        <v>428</v>
      </c>
      <c r="E9" s="565"/>
      <c r="F9" s="565"/>
      <c r="G9" s="565"/>
      <c r="H9" s="566"/>
    </row>
    <row r="10" spans="4:9">
      <c r="D10" s="542" t="s">
        <v>137</v>
      </c>
      <c r="E10" s="484" t="s">
        <v>604</v>
      </c>
      <c r="F10" s="484" t="s">
        <v>146</v>
      </c>
      <c r="G10" s="484" t="s">
        <v>147</v>
      </c>
      <c r="H10" s="484" t="s">
        <v>148</v>
      </c>
    </row>
    <row r="11" spans="4:9">
      <c r="D11" s="562"/>
      <c r="E11" s="562"/>
      <c r="F11" s="485"/>
      <c r="G11" s="540"/>
      <c r="H11" s="485"/>
    </row>
    <row r="12" spans="4:9">
      <c r="D12" s="563"/>
      <c r="E12" s="563"/>
      <c r="F12" s="486"/>
      <c r="G12" s="541"/>
      <c r="H12" s="486"/>
    </row>
    <row r="13" spans="4:9" hidden="1">
      <c r="D13" s="342"/>
      <c r="E13" s="75"/>
      <c r="F13" s="75"/>
      <c r="G13" s="99"/>
      <c r="H13" s="100"/>
    </row>
    <row r="14" spans="4:9" ht="24.75" customHeight="1">
      <c r="D14" s="12"/>
      <c r="E14" s="13"/>
      <c r="F14" s="55"/>
      <c r="G14" s="55"/>
      <c r="H14" s="261" t="s">
        <v>449</v>
      </c>
    </row>
  </sheetData>
  <sheetProtection sheet="1" objects="1" scenarios="1"/>
  <mergeCells count="6">
    <mergeCell ref="D10:D12"/>
    <mergeCell ref="D9:H9"/>
    <mergeCell ref="E10:E12"/>
    <mergeCell ref="F10:F12"/>
    <mergeCell ref="G10:G12"/>
    <mergeCell ref="H10:H12"/>
  </mergeCells>
  <dataValidations count="2">
    <dataValidation type="whole" operator="greaterThanOrEqual" allowBlank="1" showInputMessage="1" showErrorMessage="1" sqref="G13">
      <formula1>0</formula1>
    </dataValidation>
    <dataValidation type="decimal" operator="greaterThanOrEqual" allowBlank="1" showInputMessage="1" showErrorMessage="1" sqref="H13">
      <formula1>0</formula1>
    </dataValidation>
  </dataValidations>
  <hyperlinks>
    <hyperlink ref="H14" location="'Shareholding Pattern'!F51" display="Back"/>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9"/>
  </sheetPr>
  <dimension ref="A1:XFC14"/>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style="76" customWidth="1"/>
    <col min="6" max="6" width="33.140625" customWidth="1"/>
    <col min="7" max="7" width="26.28515625" customWidth="1"/>
    <col min="8" max="8" width="14.5703125" customWidth="1"/>
    <col min="9" max="9" width="22.5703125" customWidth="1"/>
    <col min="10" max="10" width="2.7109375" customWidth="1"/>
    <col min="11" max="16383" width="9.140625" hidden="1"/>
    <col min="16384" max="16384" width="3.140625" hidden="1"/>
  </cols>
  <sheetData>
    <row r="1" spans="5:9" hidden="1">
      <c r="I1">
        <v>0</v>
      </c>
    </row>
    <row r="2" spans="5:9" hidden="1"/>
    <row r="3" spans="5:9" hidden="1"/>
    <row r="4" spans="5:9" hidden="1"/>
    <row r="5" spans="5:9" hidden="1"/>
    <row r="9" spans="5:9" ht="30" customHeight="1">
      <c r="E9" s="478" t="s">
        <v>429</v>
      </c>
      <c r="F9" s="479"/>
      <c r="G9" s="479"/>
      <c r="H9" s="479"/>
      <c r="I9" s="104"/>
    </row>
    <row r="10" spans="5:9">
      <c r="E10" s="542" t="s">
        <v>137</v>
      </c>
      <c r="F10" s="484" t="s">
        <v>144</v>
      </c>
      <c r="G10" s="484" t="s">
        <v>145</v>
      </c>
      <c r="H10" s="484" t="s">
        <v>149</v>
      </c>
      <c r="I10" s="567" t="s">
        <v>385</v>
      </c>
    </row>
    <row r="11" spans="5:9">
      <c r="E11" s="562"/>
      <c r="F11" s="485"/>
      <c r="G11" s="540"/>
      <c r="H11" s="485"/>
      <c r="I11" s="568"/>
    </row>
    <row r="12" spans="5:9">
      <c r="E12" s="563"/>
      <c r="F12" s="486"/>
      <c r="G12" s="541"/>
      <c r="H12" s="486"/>
      <c r="I12" s="569"/>
    </row>
    <row r="13" spans="5:9" hidden="1">
      <c r="E13" s="194"/>
      <c r="F13" s="16"/>
      <c r="G13" s="99"/>
      <c r="H13" s="99"/>
      <c r="I13" s="105"/>
    </row>
    <row r="14" spans="5:9" ht="24.75" customHeight="1">
      <c r="E14" s="12"/>
      <c r="F14" s="55"/>
      <c r="G14" s="55"/>
      <c r="H14" s="55"/>
      <c r="I14" s="261" t="s">
        <v>450</v>
      </c>
    </row>
  </sheetData>
  <sheetProtection algorithmName="SHA-512" hashValue="SNa8c9ZuWAt5M/dSxtBHNzt1hj3ou/65KH1DhsBORQX1buHsunY5iTepJH7X3U7vOC9PtUbIS3DchjA5DcilNA==" saltValue="U1+HWmXSA7fsJBFpBxtg2g==" spinCount="100000" sheet="1" objects="1" scenarios="1"/>
  <mergeCells count="6">
    <mergeCell ref="I10:I12"/>
    <mergeCell ref="E9:H9"/>
    <mergeCell ref="E10:E12"/>
    <mergeCell ref="F10:F12"/>
    <mergeCell ref="G10:G12"/>
    <mergeCell ref="H10:H12"/>
  </mergeCells>
  <dataValidations count="1">
    <dataValidation type="whole" operator="greaterThanOrEqual" allowBlank="1" showInputMessage="1" showErrorMessage="1" sqref="F13:H13">
      <formula1>0</formula1>
    </dataValidation>
  </dataValidations>
  <hyperlinks>
    <hyperlink ref="I14" location="'Shareholding Pattern'!F52" display="Back"/>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2:XFC19"/>
  <sheetViews>
    <sheetView showGridLines="0" topLeftCell="A6" zoomScale="90" zoomScaleNormal="90" workbookViewId="0">
      <selection activeCell="K10" sqref="K10:K12"/>
    </sheetView>
  </sheetViews>
  <sheetFormatPr defaultColWidth="0" defaultRowHeight="15" zeroHeight="1"/>
  <cols>
    <col min="1" max="1" width="2.5703125" customWidth="1"/>
    <col min="2" max="4" width="9.140625" hidden="1" customWidth="1"/>
    <col min="5" max="5" width="7.140625" customWidth="1"/>
    <col min="6" max="6" width="35.7109375" customWidth="1"/>
    <col min="7" max="7" width="16" customWidth="1"/>
    <col min="8" max="8" width="24.28515625" customWidth="1"/>
    <col min="9" max="12" width="16.7109375" customWidth="1"/>
    <col min="13" max="13" width="18.85546875" customWidth="1"/>
    <col min="14" max="14" width="20.28515625" style="67" customWidth="1"/>
    <col min="15" max="15" width="22.28515625" style="67" customWidth="1"/>
    <col min="16" max="16" width="17.7109375" customWidth="1"/>
    <col min="17" max="17" width="21.28515625" customWidth="1"/>
    <col min="18" max="18" width="16.7109375" customWidth="1"/>
    <col min="19" max="19" width="21.42578125" customWidth="1"/>
    <col min="20" max="20" width="22.42578125" customWidth="1"/>
    <col min="21" max="21" width="18.85546875" customWidth="1"/>
    <col min="22" max="22" width="16.7109375" customWidth="1"/>
    <col min="23" max="23" width="12.28515625" customWidth="1"/>
    <col min="24" max="24" width="16.7109375" customWidth="1"/>
    <col min="25" max="25" width="17.140625" bestFit="1" customWidth="1"/>
    <col min="26" max="26" width="4.7109375" customWidth="1"/>
    <col min="27" max="16383" width="9.140625" hidden="1"/>
    <col min="16384" max="16384" width="2.28515625" hidden="1"/>
  </cols>
  <sheetData>
    <row r="2" spans="5:25" hidden="1">
      <c r="G2" t="s">
        <v>144</v>
      </c>
      <c r="H2" t="s">
        <v>165</v>
      </c>
      <c r="I2" t="s">
        <v>166</v>
      </c>
      <c r="J2" t="s">
        <v>167</v>
      </c>
      <c r="K2" t="s">
        <v>168</v>
      </c>
      <c r="L2" t="s">
        <v>169</v>
      </c>
      <c r="M2" t="s">
        <v>170</v>
      </c>
      <c r="N2" s="67" t="s">
        <v>171</v>
      </c>
      <c r="O2" s="67" t="s">
        <v>172</v>
      </c>
      <c r="P2" t="s">
        <v>173</v>
      </c>
      <c r="Q2" t="s">
        <v>174</v>
      </c>
      <c r="R2" t="s">
        <v>175</v>
      </c>
      <c r="S2" t="s">
        <v>177</v>
      </c>
      <c r="T2" t="s">
        <v>177</v>
      </c>
      <c r="U2" t="s">
        <v>178</v>
      </c>
      <c r="V2" t="s">
        <v>179</v>
      </c>
      <c r="W2" t="s">
        <v>180</v>
      </c>
      <c r="X2" t="s">
        <v>181</v>
      </c>
      <c r="Y2" t="s">
        <v>182</v>
      </c>
    </row>
    <row r="6" spans="5:25"/>
    <row r="7" spans="5:25"/>
    <row r="8" spans="5:25" ht="30" customHeight="1">
      <c r="E8" s="478" t="s">
        <v>164</v>
      </c>
      <c r="F8" s="479"/>
      <c r="G8" s="479"/>
      <c r="H8" s="479"/>
      <c r="I8" s="479"/>
      <c r="J8" s="479"/>
      <c r="K8" s="479"/>
      <c r="L8" s="479"/>
      <c r="M8" s="479"/>
      <c r="N8" s="479"/>
      <c r="O8" s="479"/>
      <c r="P8" s="479"/>
      <c r="Q8" s="479"/>
      <c r="R8" s="479"/>
      <c r="S8" s="479"/>
      <c r="T8" s="479"/>
      <c r="U8" s="479"/>
      <c r="V8" s="479"/>
      <c r="W8" s="479"/>
      <c r="X8" s="479"/>
      <c r="Y8" s="480"/>
    </row>
    <row r="9" spans="5:25" ht="22.5" customHeight="1">
      <c r="E9" s="487" t="s">
        <v>432</v>
      </c>
      <c r="F9" s="488"/>
      <c r="G9" s="488"/>
      <c r="H9" s="488"/>
      <c r="I9" s="488"/>
      <c r="J9" s="488"/>
      <c r="K9" s="488"/>
      <c r="L9" s="488"/>
      <c r="M9" s="488"/>
      <c r="N9" s="488"/>
      <c r="O9" s="488"/>
      <c r="P9" s="488"/>
      <c r="Q9" s="488"/>
      <c r="R9" s="488"/>
      <c r="S9" s="488"/>
      <c r="T9" s="488"/>
      <c r="U9" s="488"/>
      <c r="V9" s="488"/>
      <c r="W9" s="488"/>
      <c r="X9" s="488"/>
      <c r="Y9" s="489"/>
    </row>
    <row r="10" spans="5:25" ht="27" customHeight="1">
      <c r="E10" s="477" t="s">
        <v>150</v>
      </c>
      <c r="F10" s="477" t="s">
        <v>151</v>
      </c>
      <c r="G10" s="477" t="s">
        <v>2</v>
      </c>
      <c r="H10" s="477" t="s">
        <v>3</v>
      </c>
      <c r="I10" s="477" t="s">
        <v>4</v>
      </c>
      <c r="J10" s="477" t="s">
        <v>5</v>
      </c>
      <c r="K10" s="477" t="s">
        <v>6</v>
      </c>
      <c r="L10" s="477" t="s">
        <v>7</v>
      </c>
      <c r="M10" s="481" t="s">
        <v>152</v>
      </c>
      <c r="N10" s="482"/>
      <c r="O10" s="482"/>
      <c r="P10" s="483"/>
      <c r="Q10" s="477" t="s">
        <v>9</v>
      </c>
      <c r="R10" s="484" t="s">
        <v>505</v>
      </c>
      <c r="S10" s="477" t="s">
        <v>134</v>
      </c>
      <c r="T10" s="477" t="s">
        <v>11</v>
      </c>
      <c r="U10" s="475" t="s">
        <v>12</v>
      </c>
      <c r="V10" s="476"/>
      <c r="W10" s="475" t="s">
        <v>13</v>
      </c>
      <c r="X10" s="476"/>
      <c r="Y10" s="477" t="s">
        <v>14</v>
      </c>
    </row>
    <row r="11" spans="5:25" ht="24" customHeight="1">
      <c r="E11" s="477"/>
      <c r="F11" s="477"/>
      <c r="G11" s="477"/>
      <c r="H11" s="477"/>
      <c r="I11" s="477"/>
      <c r="J11" s="477"/>
      <c r="K11" s="477"/>
      <c r="L11" s="477"/>
      <c r="M11" s="481" t="s">
        <v>386</v>
      </c>
      <c r="N11" s="482"/>
      <c r="O11" s="483"/>
      <c r="P11" s="477" t="s">
        <v>153</v>
      </c>
      <c r="Q11" s="477"/>
      <c r="R11" s="485"/>
      <c r="S11" s="477"/>
      <c r="T11" s="477"/>
      <c r="U11" s="475"/>
      <c r="V11" s="476"/>
      <c r="W11" s="475"/>
      <c r="X11" s="476"/>
      <c r="Y11" s="477"/>
    </row>
    <row r="12" spans="5:25" ht="79.5" customHeight="1">
      <c r="E12" s="477"/>
      <c r="F12" s="477"/>
      <c r="G12" s="477"/>
      <c r="H12" s="477"/>
      <c r="I12" s="477"/>
      <c r="J12" s="477"/>
      <c r="K12" s="477"/>
      <c r="L12" s="477"/>
      <c r="M12" s="65" t="s">
        <v>17</v>
      </c>
      <c r="N12" s="371" t="s">
        <v>18</v>
      </c>
      <c r="O12" s="371" t="s">
        <v>19</v>
      </c>
      <c r="P12" s="477"/>
      <c r="Q12" s="477"/>
      <c r="R12" s="486"/>
      <c r="S12" s="477"/>
      <c r="T12" s="477"/>
      <c r="U12" s="65" t="s">
        <v>20</v>
      </c>
      <c r="V12" s="65" t="s">
        <v>21</v>
      </c>
      <c r="W12" s="65" t="s">
        <v>20</v>
      </c>
      <c r="X12" s="65" t="s">
        <v>21</v>
      </c>
      <c r="Y12" s="477"/>
    </row>
    <row r="13" spans="5:25" ht="20.100000000000001" customHeight="1">
      <c r="E13" s="66" t="s">
        <v>154</v>
      </c>
      <c r="F13" s="56" t="s">
        <v>155</v>
      </c>
      <c r="G13" s="78">
        <f>+IFERROR(IF(COUNT('Shareholding Pattern'!H26),('Shareholding Pattern'!H26),""),"")</f>
        <v>5</v>
      </c>
      <c r="H13" s="78">
        <f>+IFERROR(IF(COUNT('Shareholding Pattern'!I26),('Shareholding Pattern'!I26),""),"")</f>
        <v>25184749</v>
      </c>
      <c r="I13" s="78" t="str">
        <f>+IFERROR(IF(COUNT('Shareholding Pattern'!J26),('Shareholding Pattern'!J26),""),"")</f>
        <v/>
      </c>
      <c r="J13" s="78" t="str">
        <f>+IFERROR(IF(COUNT('Shareholding Pattern'!K26),('Shareholding Pattern'!K26),""),"")</f>
        <v/>
      </c>
      <c r="K13" s="78">
        <f>+IFERROR(IF(COUNT('Shareholding Pattern'!L26),('Shareholding Pattern'!L26),""),"")</f>
        <v>25184749</v>
      </c>
      <c r="L13" s="188">
        <f>+IFERROR(IF(COUNT('Shareholding Pattern'!M26),('Shareholding Pattern'!M26),""),"")</f>
        <v>48.11</v>
      </c>
      <c r="M13" s="79">
        <f>+IFERROR(IF(COUNT('Shareholding Pattern'!N26),('Shareholding Pattern'!N26),""),"")</f>
        <v>25184749</v>
      </c>
      <c r="N13" s="141" t="str">
        <f>+IFERROR(IF(COUNT('Shareholding Pattern'!O26),('Shareholding Pattern'!O26),""),"")</f>
        <v/>
      </c>
      <c r="O13" s="141">
        <f>+IFERROR(IF(COUNT('Shareholding Pattern'!P26),('Shareholding Pattern'!P26),""),"")</f>
        <v>25184749</v>
      </c>
      <c r="P13" s="188">
        <f>+IFERROR(IF(COUNT('Shareholding Pattern'!Q26),('Shareholding Pattern'!Q26),""),"")</f>
        <v>48.11</v>
      </c>
      <c r="Q13" s="78" t="str">
        <f>+IFERROR(IF(COUNT('Shareholding Pattern'!R26),('Shareholding Pattern'!R26),""),"")</f>
        <v/>
      </c>
      <c r="R13" s="78" t="str">
        <f>+IFERROR(IF(COUNT('Shareholding Pattern'!S26),('Shareholding Pattern'!S26),""),"")</f>
        <v/>
      </c>
      <c r="S13" s="78" t="str">
        <f>+IFERROR(IF(COUNT('Shareholding Pattern'!T26),('Shareholding Pattern'!T26),""),"")</f>
        <v/>
      </c>
      <c r="T13" s="188">
        <f>+IFERROR(IF(COUNT('Shareholding Pattern'!U26),('Shareholding Pattern'!U26),""),"")</f>
        <v>48.11</v>
      </c>
      <c r="U13" s="78" t="str">
        <f>+IFERROR(IF(COUNT('Shareholding Pattern'!V26),('Shareholding Pattern'!V26),""),"")</f>
        <v/>
      </c>
      <c r="V13" s="188" t="str">
        <f>+IFERROR(IF(COUNT('Shareholding Pattern'!W26),('Shareholding Pattern'!W26),""),"")</f>
        <v/>
      </c>
      <c r="W13" s="78">
        <f>+IFERROR(IF(COUNT('Shareholding Pattern'!X26),('Shareholding Pattern'!X26),""),"")</f>
        <v>4922602</v>
      </c>
      <c r="X13" s="188">
        <f>+IFERROR(IF(COUNT('Shareholding Pattern'!Y26),('Shareholding Pattern'!Y26),""),"")</f>
        <v>19.55</v>
      </c>
      <c r="Y13" s="78">
        <f>+IFERROR(IF(COUNT('Shareholding Pattern'!Z26),('Shareholding Pattern'!Z26),""),"")</f>
        <v>25184749</v>
      </c>
    </row>
    <row r="14" spans="5:25" ht="20.100000000000001" customHeight="1">
      <c r="E14" s="66" t="s">
        <v>156</v>
      </c>
      <c r="F14" s="54" t="s">
        <v>157</v>
      </c>
      <c r="G14" s="78">
        <f>+IFERROR(IF(COUNT('Shareholding Pattern'!H50),('Shareholding Pattern'!H50),""),"")</f>
        <v>10036</v>
      </c>
      <c r="H14" s="78">
        <f>+IFERROR(IF(COUNT('Shareholding Pattern'!I50),('Shareholding Pattern'!I50),""),"")</f>
        <v>27167546</v>
      </c>
      <c r="I14" s="78" t="str">
        <f>+IFERROR(IF(COUNT('Shareholding Pattern'!J50),('Shareholding Pattern'!J50),""),"")</f>
        <v/>
      </c>
      <c r="J14" s="78" t="str">
        <f>+IFERROR(IF(COUNT('Shareholding Pattern'!K50),('Shareholding Pattern'!K50),""),"")</f>
        <v/>
      </c>
      <c r="K14" s="78">
        <f>+IFERROR(IF(COUNT('Shareholding Pattern'!L50),('Shareholding Pattern'!L50),""),"")</f>
        <v>27167546</v>
      </c>
      <c r="L14" s="188">
        <f>+IFERROR(IF(COUNT('Shareholding Pattern'!M50),('Shareholding Pattern'!M50),""),"")</f>
        <v>51.89</v>
      </c>
      <c r="M14" s="286">
        <f>+IFERROR(IF(COUNT('Shareholding Pattern'!N50),('Shareholding Pattern'!N50),""),"")</f>
        <v>27167546</v>
      </c>
      <c r="N14" s="141" t="str">
        <f>+IFERROR(IF(COUNT('Shareholding Pattern'!O50),('Shareholding Pattern'!O50),""),"")</f>
        <v/>
      </c>
      <c r="O14" s="141">
        <f>+IFERROR(IF(COUNT('Shareholding Pattern'!P50),('Shareholding Pattern'!P50),""),"")</f>
        <v>27167546</v>
      </c>
      <c r="P14" s="188">
        <f>+IFERROR(IF(COUNT('Shareholding Pattern'!Q50),('Shareholding Pattern'!Q50),""),"")</f>
        <v>51.89</v>
      </c>
      <c r="Q14" s="78" t="str">
        <f>+IFERROR(IF(COUNT('Shareholding Pattern'!R50),('Shareholding Pattern'!R50),""),"")</f>
        <v/>
      </c>
      <c r="R14" s="78" t="str">
        <f>+IFERROR(IF(COUNT('Shareholding Pattern'!S50),('Shareholding Pattern'!S50),""),"")</f>
        <v/>
      </c>
      <c r="S14" s="78" t="str">
        <f>+IFERROR(IF(COUNT('Shareholding Pattern'!T50),('Shareholding Pattern'!T50),""),"")</f>
        <v/>
      </c>
      <c r="T14" s="188">
        <f>+IFERROR(IF(COUNT('Shareholding Pattern'!U50),('Shareholding Pattern'!U50),""),"")</f>
        <v>51.89</v>
      </c>
      <c r="U14" s="78" t="str">
        <f>+IFERROR(IF(COUNT('Shareholding Pattern'!V50),('Shareholding Pattern'!V50),""),"")</f>
        <v/>
      </c>
      <c r="V14" s="188" t="str">
        <f>+IFERROR(IF(COUNT('Shareholding Pattern'!W50),('Shareholding Pattern'!W50),""),"")</f>
        <v/>
      </c>
      <c r="W14" s="317"/>
      <c r="X14" s="318"/>
      <c r="Y14" s="78">
        <f>+IFERROR(IF(COUNT('Shareholding Pattern'!Z50),('Shareholding Pattern'!Z50),""),"")</f>
        <v>26895146</v>
      </c>
    </row>
    <row r="15" spans="5:25" ht="20.100000000000001" customHeight="1">
      <c r="E15" s="66" t="s">
        <v>158</v>
      </c>
      <c r="F15" s="56" t="s">
        <v>159</v>
      </c>
      <c r="G15" s="78" t="str">
        <f>+IFERROR(IF(COUNT('Shareholding Pattern'!H56),('Shareholding Pattern'!H56),""),"")</f>
        <v/>
      </c>
      <c r="H15" s="78" t="str">
        <f>+IFERROR(IF(COUNT('Shareholding Pattern'!I56),('Shareholding Pattern'!I56),""),"")</f>
        <v/>
      </c>
      <c r="I15" s="78" t="str">
        <f>+IFERROR(IF(COUNT('Shareholding Pattern'!J56),('Shareholding Pattern'!J56),""),"")</f>
        <v/>
      </c>
      <c r="J15" s="78" t="str">
        <f>+IFERROR(IF(COUNT('Shareholding Pattern'!K56),('Shareholding Pattern'!K56),""),"")</f>
        <v/>
      </c>
      <c r="K15" s="78" t="str">
        <f>+IFERROR(IF(COUNT('Shareholding Pattern'!L56),('Shareholding Pattern'!L56),""),"")</f>
        <v/>
      </c>
      <c r="L15" s="315"/>
      <c r="M15" s="78" t="str">
        <f>+IFERROR(IF(COUNT('Shareholding Pattern'!N56),('Shareholding Pattern'!N56),""),"")</f>
        <v/>
      </c>
      <c r="N15" s="141" t="str">
        <f>+IFERROR(IF(COUNT('Shareholding Pattern'!O56),('Shareholding Pattern'!O56),""),"")</f>
        <v/>
      </c>
      <c r="O15" s="141" t="str">
        <f>+IFERROR(IF(COUNT('Shareholding Pattern'!P56),('Shareholding Pattern'!P56),""),"")</f>
        <v/>
      </c>
      <c r="P15" s="188" t="str">
        <f>+IFERROR(IF(COUNT('Shareholding Pattern'!Q56),('Shareholding Pattern'!Q56),""),"")</f>
        <v/>
      </c>
      <c r="Q15" s="78" t="str">
        <f>+IFERROR(IF(COUNT('Shareholding Pattern'!R56),('Shareholding Pattern'!R56),""),"")</f>
        <v/>
      </c>
      <c r="R15" s="78" t="str">
        <f>+IFERROR(IF(COUNT('Shareholding Pattern'!S56),('Shareholding Pattern'!S56),""),"")</f>
        <v/>
      </c>
      <c r="S15" s="78" t="str">
        <f>+IFERROR(IF(COUNT('Shareholding Pattern'!T56),('Shareholding Pattern'!T56),""),"")</f>
        <v/>
      </c>
      <c r="T15" s="315"/>
      <c r="U15" s="78" t="str">
        <f>+IFERROR(IF(COUNT('Shareholding Pattern'!V56),('Shareholding Pattern'!V56),""),"")</f>
        <v/>
      </c>
      <c r="V15" s="188" t="str">
        <f>+IFERROR(IF(COUNT('Shareholding Pattern'!W56),('Shareholding Pattern'!W56),""),"")</f>
        <v/>
      </c>
      <c r="W15" s="319"/>
      <c r="X15" s="320"/>
      <c r="Y15" s="78" t="str">
        <f>+IFERROR(IF(COUNT('Shareholding Pattern'!Z56),('Shareholding Pattern'!Z56),""),"")</f>
        <v/>
      </c>
    </row>
    <row r="16" spans="5:25" ht="20.100000000000001" customHeight="1">
      <c r="E16" s="66" t="s">
        <v>160</v>
      </c>
      <c r="F16" s="74" t="s">
        <v>161</v>
      </c>
      <c r="G16" s="78" t="str">
        <f>+IFERROR(IF(COUNT('Shareholding Pattern'!H54),('Shareholding Pattern'!H54),""),"")</f>
        <v/>
      </c>
      <c r="H16" s="78" t="str">
        <f>+IFERROR(IF(COUNT('Shareholding Pattern'!I54),('Shareholding Pattern'!I54),""),"")</f>
        <v/>
      </c>
      <c r="I16" s="78" t="str">
        <f>+IFERROR(IF(COUNT('Shareholding Pattern'!J54),('Shareholding Pattern'!J54),""),"")</f>
        <v/>
      </c>
      <c r="J16" s="78" t="str">
        <f>+IFERROR(IF(COUNT('Shareholding Pattern'!K54),('Shareholding Pattern'!K54),""),"")</f>
        <v/>
      </c>
      <c r="K16" s="78" t="str">
        <f>+IFERROR(IF(COUNT('Shareholding Pattern'!L54),('Shareholding Pattern'!L54),""),"")</f>
        <v/>
      </c>
      <c r="L16" s="316"/>
      <c r="M16" s="79" t="str">
        <f>+IFERROR(IF(COUNT('Shareholding Pattern'!N54),('Shareholding Pattern'!N54),""),"")</f>
        <v/>
      </c>
      <c r="N16" s="141" t="str">
        <f>+IFERROR(IF(COUNT('Shareholding Pattern'!O54),('Shareholding Pattern'!O54),""),"")</f>
        <v/>
      </c>
      <c r="O16" s="141" t="str">
        <f>+IFERROR(IF(COUNT('Shareholding Pattern'!P54),('Shareholding Pattern'!P54),""),"")</f>
        <v/>
      </c>
      <c r="P16" s="188" t="str">
        <f>+IFERROR(IF(COUNT('Shareholding Pattern'!Q54),('Shareholding Pattern'!Q54),""),"")</f>
        <v/>
      </c>
      <c r="Q16" s="78" t="str">
        <f>+IFERROR(IF(COUNT('Shareholding Pattern'!R54),('Shareholding Pattern'!R54),""),"")</f>
        <v/>
      </c>
      <c r="R16" s="78" t="str">
        <f>+IFERROR(IF(COUNT('Shareholding Pattern'!S54),('Shareholding Pattern'!S54),""),"")</f>
        <v/>
      </c>
      <c r="S16" s="78" t="str">
        <f>+IFERROR(IF(COUNT('Shareholding Pattern'!T54),('Shareholding Pattern'!T54),""),"")</f>
        <v/>
      </c>
      <c r="T16" s="316"/>
      <c r="U16" s="78" t="str">
        <f>+IFERROR(IF(COUNT('Shareholding Pattern'!V54),('Shareholding Pattern'!V54),""),"")</f>
        <v/>
      </c>
      <c r="V16" s="188" t="str">
        <f>+IFERROR(IF(COUNT('Shareholding Pattern'!W54),('Shareholding Pattern'!W54),""),"")</f>
        <v/>
      </c>
      <c r="W16" s="319"/>
      <c r="X16" s="320"/>
      <c r="Y16" s="78" t="str">
        <f>+IFERROR(IF(COUNT('Shareholding Pattern'!Z54),('Shareholding Pattern'!Z54),""),"")</f>
        <v/>
      </c>
    </row>
    <row r="17" spans="5:25" ht="20.100000000000001" customHeight="1">
      <c r="E17" s="66" t="s">
        <v>162</v>
      </c>
      <c r="F17" s="74" t="s">
        <v>163</v>
      </c>
      <c r="G17" s="78" t="str">
        <f>+IFERROR(IF(COUNT('Shareholding Pattern'!H55),('Shareholding Pattern'!H55),""),"")</f>
        <v/>
      </c>
      <c r="H17" s="78" t="str">
        <f>+IFERROR(IF(COUNT('Shareholding Pattern'!I55),('Shareholding Pattern'!I55),""),"")</f>
        <v/>
      </c>
      <c r="I17" s="78" t="str">
        <f>+IFERROR(IF(COUNT('Shareholding Pattern'!J55),('Shareholding Pattern'!J55),""),"")</f>
        <v/>
      </c>
      <c r="J17" s="78" t="str">
        <f>+IFERROR(IF(COUNT('Shareholding Pattern'!K55),('Shareholding Pattern'!K55),""),"")</f>
        <v/>
      </c>
      <c r="K17" s="78" t="str">
        <f>+IFERROR(IF(COUNT('Shareholding Pattern'!L55),('Shareholding Pattern'!L55),""),"")</f>
        <v/>
      </c>
      <c r="L17" s="188" t="str">
        <f>+IFERROR(IF(COUNT('Shareholding Pattern'!M55),('Shareholding Pattern'!M55),""),"")</f>
        <v/>
      </c>
      <c r="M17" s="79" t="str">
        <f>+IFERROR(IF(COUNT('Shareholding Pattern'!N55),('Shareholding Pattern'!N55),""),"")</f>
        <v/>
      </c>
      <c r="N17" s="141" t="str">
        <f>+IFERROR(IF(COUNT('Shareholding Pattern'!O55),('Shareholding Pattern'!O55),""),"")</f>
        <v/>
      </c>
      <c r="O17" s="141" t="str">
        <f>+IFERROR(IF(COUNT('Shareholding Pattern'!P55),('Shareholding Pattern'!P55),""),"")</f>
        <v/>
      </c>
      <c r="P17" s="188" t="str">
        <f>+IFERROR(IF(COUNT('Shareholding Pattern'!Q55),('Shareholding Pattern'!Q55),""),"")</f>
        <v/>
      </c>
      <c r="Q17" s="78" t="str">
        <f>+IFERROR(IF(COUNT('Shareholding Pattern'!R55),('Shareholding Pattern'!R55),""),"")</f>
        <v/>
      </c>
      <c r="R17" s="78" t="str">
        <f>+IFERROR(IF(COUNT('Shareholding Pattern'!S55),('Shareholding Pattern'!S55),""),"")</f>
        <v/>
      </c>
      <c r="S17" s="78" t="str">
        <f>+IFERROR(IF(COUNT('Shareholding Pattern'!T55),('Shareholding Pattern'!T55),""),"")</f>
        <v/>
      </c>
      <c r="T17" s="188" t="str">
        <f>+IFERROR(IF(COUNT('Shareholding Pattern'!U55),('Shareholding Pattern'!U55),""),"")</f>
        <v/>
      </c>
      <c r="U17" s="78" t="str">
        <f>+IFERROR(IF(COUNT('Shareholding Pattern'!V55),('Shareholding Pattern'!V55),""),"")</f>
        <v/>
      </c>
      <c r="V17" s="188" t="str">
        <f>+IFERROR(IF(COUNT('Shareholding Pattern'!W55),('Shareholding Pattern'!W55),""),"")</f>
        <v/>
      </c>
      <c r="W17" s="321"/>
      <c r="X17" s="322"/>
      <c r="Y17" s="78" t="str">
        <f>+IFERROR(IF(COUNT('Shareholding Pattern'!Z55),('Shareholding Pattern'!Z55),""),"")</f>
        <v/>
      </c>
    </row>
    <row r="18" spans="5:25" ht="18.75">
      <c r="E18" s="57"/>
      <c r="F18" s="69" t="s">
        <v>19</v>
      </c>
      <c r="G18" s="80">
        <f>+IFERROR(IF(COUNT('Shareholding Pattern'!H58),('Shareholding Pattern'!H58),""),"")</f>
        <v>10041</v>
      </c>
      <c r="H18" s="80">
        <f>+IFERROR(IF(COUNT('Shareholding Pattern'!I58),('Shareholding Pattern'!I58),""),"")</f>
        <v>52352295</v>
      </c>
      <c r="I18" s="80" t="str">
        <f>+IFERROR(IF(COUNT('Shareholding Pattern'!J58),('Shareholding Pattern'!J58),""),"")</f>
        <v/>
      </c>
      <c r="J18" s="80" t="str">
        <f>+IFERROR(IF(COUNT('Shareholding Pattern'!K58),('Shareholding Pattern'!K58),""),"")</f>
        <v/>
      </c>
      <c r="K18" s="80">
        <f>+IFERROR(IF(COUNT('Shareholding Pattern'!L58),('Shareholding Pattern'!L58),""),"")</f>
        <v>52352295</v>
      </c>
      <c r="L18" s="293">
        <f>+IFERROR(IF(COUNT('Shareholding Pattern'!M58),('Shareholding Pattern'!M58),""),"")</f>
        <v>100</v>
      </c>
      <c r="M18" s="285">
        <f>+IFERROR(IF(COUNT('Shareholding Pattern'!N58),('Shareholding Pattern'!N58),""),"")</f>
        <v>52352295</v>
      </c>
      <c r="N18" s="372" t="str">
        <f>+IFERROR(IF(COUNT('Shareholding Pattern'!O58),('Shareholding Pattern'!O58),""),"")</f>
        <v/>
      </c>
      <c r="O18" s="372">
        <f>+IFERROR(IF(COUNT('Shareholding Pattern'!P58),('Shareholding Pattern'!P58),""),"")</f>
        <v>52352295</v>
      </c>
      <c r="P18" s="285">
        <f>+IFERROR(IF(COUNT('Shareholding Pattern'!Q58),('Shareholding Pattern'!Q58),""),"")</f>
        <v>100</v>
      </c>
      <c r="Q18" s="80" t="str">
        <f>+IFERROR(IF(COUNT('Shareholding Pattern'!R58),('Shareholding Pattern'!R58),""),"")</f>
        <v/>
      </c>
      <c r="R18" s="80" t="str">
        <f>+IFERROR(IF(COUNT('Shareholding Pattern'!S58),('Shareholding Pattern'!S58),""),"")</f>
        <v/>
      </c>
      <c r="S18" s="80" t="str">
        <f>+IFERROR(IF(COUNT('Shareholding Pattern'!T58),('Shareholding Pattern'!T58),""),"")</f>
        <v/>
      </c>
      <c r="T18" s="293">
        <f>+IFERROR(IF(COUNT('Shareholding Pattern'!U58),('Shareholding Pattern'!U58),""),"")</f>
        <v>100</v>
      </c>
      <c r="U18" s="80" t="str">
        <f>+IFERROR(IF(COUNT('Shareholding Pattern'!V58),('Shareholding Pattern'!V58),""),"")</f>
        <v/>
      </c>
      <c r="V18" s="285" t="str">
        <f>+IFERROR(IF(COUNT('Shareholding Pattern'!W58),('Shareholding Pattern'!W58),""),"")</f>
        <v/>
      </c>
      <c r="W18" s="80">
        <f>+IFERROR(IF(COUNT('Shareholding Pattern'!X58),('Shareholding Pattern'!X58),""),"")</f>
        <v>4922602</v>
      </c>
      <c r="X18" s="285">
        <f>+IFERROR(IF(COUNT('Shareholding Pattern'!Y58),('Shareholding Pattern'!Y58),""),"")</f>
        <v>9.4</v>
      </c>
      <c r="Y18" s="80">
        <f>+IFERROR(IF(COUNT('Shareholding Pattern'!Z58),('Shareholding Pattern'!Z58),""),"")</f>
        <v>52079895</v>
      </c>
    </row>
    <row r="19" spans="5:25"/>
  </sheetData>
  <sheetProtection sheet="1" objects="1" scenarios="1"/>
  <mergeCells count="20">
    <mergeCell ref="H10:H12"/>
    <mergeCell ref="E9:Y9"/>
    <mergeCell ref="I10:I12"/>
    <mergeCell ref="J10:J12"/>
    <mergeCell ref="U10:V11"/>
    <mergeCell ref="W10:X11"/>
    <mergeCell ref="Y10:Y12"/>
    <mergeCell ref="S10:S12"/>
    <mergeCell ref="E8:Y8"/>
    <mergeCell ref="M11:O11"/>
    <mergeCell ref="P11:P12"/>
    <mergeCell ref="K10:K12"/>
    <mergeCell ref="L10:L12"/>
    <mergeCell ref="M10:P10"/>
    <mergeCell ref="Q10:Q12"/>
    <mergeCell ref="R10:R12"/>
    <mergeCell ref="T10:T12"/>
    <mergeCell ref="E10:E12"/>
    <mergeCell ref="F10:F12"/>
    <mergeCell ref="G10:G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E213"/>
  <sheetViews>
    <sheetView topLeftCell="A202" workbookViewId="0">
      <selection activeCell="F221" sqref="F221"/>
    </sheetView>
  </sheetViews>
  <sheetFormatPr defaultRowHeight="15"/>
  <cols>
    <col min="1" max="1" width="37.28515625" customWidth="1"/>
    <col min="2" max="2" width="55.5703125" customWidth="1"/>
    <col min="3" max="3" width="29.140625" customWidth="1"/>
    <col min="4" max="4" width="15.42578125" customWidth="1"/>
    <col min="5" max="5" width="22" customWidth="1"/>
    <col min="6" max="8" width="9.140625" customWidth="1"/>
    <col min="9" max="9" width="47.42578125" customWidth="1"/>
    <col min="10" max="24" width="9.140625" customWidth="1"/>
    <col min="25" max="25" width="14" customWidth="1"/>
  </cols>
  <sheetData>
    <row r="1" spans="1:5" ht="18.75">
      <c r="A1" s="331" t="s">
        <v>513</v>
      </c>
      <c r="B1" s="331" t="s">
        <v>251</v>
      </c>
      <c r="C1" s="331" t="s">
        <v>514</v>
      </c>
      <c r="D1" s="331" t="s">
        <v>252</v>
      </c>
      <c r="E1" s="331" t="s">
        <v>610</v>
      </c>
    </row>
    <row r="2" spans="1:5" ht="18.75">
      <c r="A2" s="341" t="s">
        <v>515</v>
      </c>
      <c r="B2" s="341"/>
      <c r="C2" s="341"/>
      <c r="D2" s="341"/>
      <c r="E2" s="341"/>
    </row>
    <row r="3" spans="1:5">
      <c r="A3" t="s">
        <v>255</v>
      </c>
      <c r="B3" t="s">
        <v>124</v>
      </c>
      <c r="C3" t="s">
        <v>256</v>
      </c>
      <c r="D3" t="s">
        <v>254</v>
      </c>
      <c r="E3" t="s">
        <v>617</v>
      </c>
    </row>
    <row r="4" spans="1:5">
      <c r="A4" t="s">
        <v>529</v>
      </c>
      <c r="B4" t="s">
        <v>508</v>
      </c>
      <c r="C4" t="s">
        <v>253</v>
      </c>
      <c r="D4" t="s">
        <v>254</v>
      </c>
    </row>
    <row r="5" spans="1:5">
      <c r="A5" t="s">
        <v>530</v>
      </c>
      <c r="B5" t="s">
        <v>509</v>
      </c>
      <c r="C5" t="s">
        <v>253</v>
      </c>
      <c r="D5" t="s">
        <v>254</v>
      </c>
    </row>
    <row r="6" spans="1:5">
      <c r="A6" t="s">
        <v>510</v>
      </c>
      <c r="B6" t="s">
        <v>510</v>
      </c>
      <c r="C6" t="s">
        <v>599</v>
      </c>
      <c r="D6" t="s">
        <v>254</v>
      </c>
    </row>
    <row r="7" spans="1:5">
      <c r="A7" t="s">
        <v>257</v>
      </c>
      <c r="B7" t="s">
        <v>123</v>
      </c>
      <c r="C7" t="s">
        <v>253</v>
      </c>
      <c r="D7" t="s">
        <v>254</v>
      </c>
      <c r="E7" t="s">
        <v>618</v>
      </c>
    </row>
    <row r="8" spans="1:5">
      <c r="A8" t="s">
        <v>605</v>
      </c>
      <c r="B8" t="s">
        <v>500</v>
      </c>
      <c r="C8" t="s">
        <v>267</v>
      </c>
      <c r="D8" t="s">
        <v>263</v>
      </c>
      <c r="E8" t="s">
        <v>619</v>
      </c>
    </row>
    <row r="9" spans="1:5">
      <c r="A9" t="s">
        <v>258</v>
      </c>
      <c r="B9" t="s">
        <v>109</v>
      </c>
      <c r="C9" t="s">
        <v>419</v>
      </c>
      <c r="D9" t="s">
        <v>254</v>
      </c>
    </row>
    <row r="10" spans="1:5">
      <c r="A10" t="s">
        <v>259</v>
      </c>
      <c r="B10" t="s">
        <v>260</v>
      </c>
      <c r="C10" t="s">
        <v>417</v>
      </c>
      <c r="D10" t="s">
        <v>254</v>
      </c>
      <c r="E10" t="s">
        <v>620</v>
      </c>
    </row>
    <row r="11" spans="1:5">
      <c r="A11" t="s">
        <v>261</v>
      </c>
      <c r="B11" t="s">
        <v>501</v>
      </c>
      <c r="C11" t="s">
        <v>262</v>
      </c>
      <c r="D11" t="s">
        <v>263</v>
      </c>
      <c r="E11" t="s">
        <v>621</v>
      </c>
    </row>
    <row r="12" spans="1:5">
      <c r="A12" t="s">
        <v>606</v>
      </c>
      <c r="B12" t="s">
        <v>606</v>
      </c>
      <c r="C12" t="s">
        <v>262</v>
      </c>
      <c r="D12" t="s">
        <v>263</v>
      </c>
      <c r="E12" t="s">
        <v>622</v>
      </c>
    </row>
    <row r="13" spans="1:5">
      <c r="A13" t="s">
        <v>607</v>
      </c>
      <c r="B13" t="s">
        <v>607</v>
      </c>
      <c r="C13" t="s">
        <v>262</v>
      </c>
      <c r="D13" t="s">
        <v>263</v>
      </c>
    </row>
    <row r="14" spans="1:5">
      <c r="A14" t="s">
        <v>516</v>
      </c>
      <c r="B14" t="s">
        <v>110</v>
      </c>
      <c r="C14" t="s">
        <v>262</v>
      </c>
      <c r="D14" t="s">
        <v>263</v>
      </c>
    </row>
    <row r="15" spans="1:5">
      <c r="A15" t="s">
        <v>264</v>
      </c>
      <c r="B15" t="s">
        <v>265</v>
      </c>
      <c r="C15" t="s">
        <v>418</v>
      </c>
      <c r="D15" t="s">
        <v>254</v>
      </c>
    </row>
    <row r="16" spans="1:5" ht="18.75">
      <c r="A16" s="341" t="s">
        <v>490</v>
      </c>
      <c r="B16" s="341"/>
      <c r="C16" s="341"/>
      <c r="D16" s="341"/>
      <c r="E16" s="341"/>
    </row>
    <row r="17" spans="1:4">
      <c r="A17" t="s">
        <v>268</v>
      </c>
      <c r="B17" t="s">
        <v>553</v>
      </c>
      <c r="C17" t="s">
        <v>267</v>
      </c>
      <c r="D17" t="s">
        <v>263</v>
      </c>
    </row>
    <row r="18" spans="1:4">
      <c r="A18" t="s">
        <v>532</v>
      </c>
      <c r="B18" t="s">
        <v>554</v>
      </c>
      <c r="C18" t="s">
        <v>267</v>
      </c>
      <c r="D18" t="s">
        <v>263</v>
      </c>
    </row>
    <row r="19" spans="1:4">
      <c r="A19" t="s">
        <v>533</v>
      </c>
      <c r="B19" t="s">
        <v>555</v>
      </c>
      <c r="C19" t="s">
        <v>267</v>
      </c>
      <c r="D19" t="s">
        <v>263</v>
      </c>
    </row>
    <row r="20" spans="1:4">
      <c r="A20" t="s">
        <v>534</v>
      </c>
      <c r="B20" t="s">
        <v>556</v>
      </c>
      <c r="C20" t="s">
        <v>267</v>
      </c>
      <c r="D20" t="s">
        <v>263</v>
      </c>
    </row>
    <row r="21" spans="1:4">
      <c r="A21" t="s">
        <v>269</v>
      </c>
      <c r="B21" t="s">
        <v>557</v>
      </c>
      <c r="C21" t="s">
        <v>267</v>
      </c>
      <c r="D21" t="s">
        <v>263</v>
      </c>
    </row>
    <row r="22" spans="1:4">
      <c r="A22" t="s">
        <v>538</v>
      </c>
      <c r="B22" t="s">
        <v>558</v>
      </c>
      <c r="C22" t="s">
        <v>267</v>
      </c>
      <c r="D22" t="s">
        <v>263</v>
      </c>
    </row>
    <row r="23" spans="1:4">
      <c r="A23" t="s">
        <v>539</v>
      </c>
      <c r="B23" t="s">
        <v>559</v>
      </c>
      <c r="C23" t="s">
        <v>267</v>
      </c>
      <c r="D23" t="s">
        <v>263</v>
      </c>
    </row>
    <row r="24" spans="1:4">
      <c r="A24" t="s">
        <v>540</v>
      </c>
      <c r="B24" t="s">
        <v>560</v>
      </c>
      <c r="C24" t="s">
        <v>267</v>
      </c>
      <c r="D24" t="s">
        <v>263</v>
      </c>
    </row>
    <row r="25" spans="1:4">
      <c r="A25" t="s">
        <v>270</v>
      </c>
      <c r="B25" t="s">
        <v>561</v>
      </c>
      <c r="C25" t="s">
        <v>267</v>
      </c>
      <c r="D25" t="s">
        <v>263</v>
      </c>
    </row>
    <row r="26" spans="1:4">
      <c r="A26" t="s">
        <v>541</v>
      </c>
      <c r="B26" t="s">
        <v>562</v>
      </c>
      <c r="C26" t="s">
        <v>267</v>
      </c>
      <c r="D26" t="s">
        <v>263</v>
      </c>
    </row>
    <row r="27" spans="1:4">
      <c r="A27" t="s">
        <v>542</v>
      </c>
      <c r="B27" t="s">
        <v>563</v>
      </c>
      <c r="C27" t="s">
        <v>267</v>
      </c>
      <c r="D27" t="s">
        <v>263</v>
      </c>
    </row>
    <row r="28" spans="1:4">
      <c r="A28" t="s">
        <v>543</v>
      </c>
      <c r="B28" t="s">
        <v>564</v>
      </c>
      <c r="C28" t="s">
        <v>267</v>
      </c>
      <c r="D28" t="s">
        <v>263</v>
      </c>
    </row>
    <row r="29" spans="1:4">
      <c r="A29" t="s">
        <v>271</v>
      </c>
      <c r="B29" t="s">
        <v>565</v>
      </c>
      <c r="C29" t="s">
        <v>267</v>
      </c>
      <c r="D29" t="s">
        <v>263</v>
      </c>
    </row>
    <row r="30" spans="1:4">
      <c r="A30" t="s">
        <v>544</v>
      </c>
      <c r="B30" t="s">
        <v>566</v>
      </c>
      <c r="C30" t="s">
        <v>267</v>
      </c>
      <c r="D30" t="s">
        <v>263</v>
      </c>
    </row>
    <row r="31" spans="1:4">
      <c r="A31" t="s">
        <v>545</v>
      </c>
      <c r="B31" t="s">
        <v>567</v>
      </c>
      <c r="C31" t="s">
        <v>267</v>
      </c>
      <c r="D31" t="s">
        <v>263</v>
      </c>
    </row>
    <row r="32" spans="1:4">
      <c r="A32" t="s">
        <v>546</v>
      </c>
      <c r="B32" t="s">
        <v>568</v>
      </c>
      <c r="C32" t="s">
        <v>267</v>
      </c>
      <c r="D32" t="s">
        <v>263</v>
      </c>
    </row>
    <row r="33" spans="1:5">
      <c r="A33" t="s">
        <v>272</v>
      </c>
      <c r="B33" t="s">
        <v>569</v>
      </c>
      <c r="C33" t="s">
        <v>267</v>
      </c>
      <c r="D33" t="s">
        <v>263</v>
      </c>
    </row>
    <row r="34" spans="1:5">
      <c r="A34" t="s">
        <v>547</v>
      </c>
      <c r="B34" t="s">
        <v>570</v>
      </c>
      <c r="C34" t="s">
        <v>267</v>
      </c>
      <c r="D34" t="s">
        <v>263</v>
      </c>
    </row>
    <row r="35" spans="1:5">
      <c r="A35" t="s">
        <v>548</v>
      </c>
      <c r="B35" t="s">
        <v>571</v>
      </c>
      <c r="C35" t="s">
        <v>267</v>
      </c>
      <c r="D35" t="s">
        <v>263</v>
      </c>
    </row>
    <row r="36" spans="1:5">
      <c r="A36" t="s">
        <v>549</v>
      </c>
      <c r="B36" t="s">
        <v>572</v>
      </c>
      <c r="C36" t="s">
        <v>267</v>
      </c>
      <c r="D36" t="s">
        <v>263</v>
      </c>
    </row>
    <row r="37" spans="1:5">
      <c r="A37" t="s">
        <v>273</v>
      </c>
      <c r="B37" t="s">
        <v>573</v>
      </c>
      <c r="C37" t="s">
        <v>267</v>
      </c>
      <c r="D37" t="s">
        <v>263</v>
      </c>
    </row>
    <row r="38" spans="1:5">
      <c r="A38" t="s">
        <v>550</v>
      </c>
      <c r="B38" t="s">
        <v>574</v>
      </c>
      <c r="C38" t="s">
        <v>267</v>
      </c>
      <c r="D38" t="s">
        <v>263</v>
      </c>
    </row>
    <row r="39" spans="1:5">
      <c r="A39" t="s">
        <v>551</v>
      </c>
      <c r="B39" t="s">
        <v>575</v>
      </c>
      <c r="C39" t="s">
        <v>267</v>
      </c>
      <c r="D39" t="s">
        <v>263</v>
      </c>
    </row>
    <row r="40" spans="1:5">
      <c r="A40" t="s">
        <v>552</v>
      </c>
      <c r="B40" t="s">
        <v>576</v>
      </c>
      <c r="C40" t="s">
        <v>267</v>
      </c>
      <c r="D40" t="s">
        <v>263</v>
      </c>
    </row>
    <row r="41" spans="1:5">
      <c r="A41" t="s">
        <v>266</v>
      </c>
      <c r="B41" t="s">
        <v>577</v>
      </c>
      <c r="C41" t="s">
        <v>267</v>
      </c>
      <c r="D41" t="s">
        <v>263</v>
      </c>
    </row>
    <row r="42" spans="1:5">
      <c r="A42" t="s">
        <v>535</v>
      </c>
      <c r="B42" t="s">
        <v>578</v>
      </c>
      <c r="C42" t="s">
        <v>267</v>
      </c>
      <c r="D42" t="s">
        <v>263</v>
      </c>
    </row>
    <row r="43" spans="1:5">
      <c r="A43" t="s">
        <v>536</v>
      </c>
      <c r="B43" t="s">
        <v>579</v>
      </c>
      <c r="C43" t="s">
        <v>267</v>
      </c>
      <c r="D43" t="s">
        <v>263</v>
      </c>
    </row>
    <row r="44" spans="1:5">
      <c r="A44" t="s">
        <v>537</v>
      </c>
      <c r="B44" t="s">
        <v>580</v>
      </c>
      <c r="C44" t="s">
        <v>267</v>
      </c>
      <c r="D44" t="s">
        <v>263</v>
      </c>
    </row>
    <row r="45" spans="1:5" ht="18.75">
      <c r="A45" s="341" t="s">
        <v>492</v>
      </c>
      <c r="B45" s="341"/>
      <c r="C45" s="341"/>
      <c r="D45" s="341"/>
      <c r="E45" s="341"/>
    </row>
    <row r="46" spans="1:5">
      <c r="A46" s="344" t="s">
        <v>301</v>
      </c>
      <c r="B46" t="s">
        <v>184</v>
      </c>
      <c r="C46" t="s">
        <v>274</v>
      </c>
      <c r="D46" t="s">
        <v>254</v>
      </c>
    </row>
    <row r="47" spans="1:5">
      <c r="A47" s="344" t="s">
        <v>302</v>
      </c>
      <c r="B47" t="s">
        <v>185</v>
      </c>
      <c r="C47" t="s">
        <v>274</v>
      </c>
      <c r="D47" t="s">
        <v>254</v>
      </c>
    </row>
    <row r="48" spans="1:5">
      <c r="A48" s="344" t="s">
        <v>303</v>
      </c>
      <c r="B48" t="s">
        <v>186</v>
      </c>
      <c r="C48" t="s">
        <v>274</v>
      </c>
      <c r="D48" t="s">
        <v>254</v>
      </c>
    </row>
    <row r="49" spans="1:4">
      <c r="A49" s="344" t="s">
        <v>304</v>
      </c>
      <c r="B49" t="s">
        <v>187</v>
      </c>
      <c r="C49" t="s">
        <v>274</v>
      </c>
      <c r="D49" t="s">
        <v>254</v>
      </c>
    </row>
    <row r="50" spans="1:4">
      <c r="A50" s="347" t="s">
        <v>300</v>
      </c>
      <c r="B50" s="348" t="s">
        <v>188</v>
      </c>
      <c r="C50" s="348" t="s">
        <v>274</v>
      </c>
      <c r="D50" s="348" t="s">
        <v>254</v>
      </c>
    </row>
    <row r="51" spans="1:4">
      <c r="A51" s="344" t="s">
        <v>306</v>
      </c>
      <c r="B51" t="s">
        <v>189</v>
      </c>
      <c r="C51" t="s">
        <v>274</v>
      </c>
      <c r="D51" t="s">
        <v>254</v>
      </c>
    </row>
    <row r="52" spans="1:4">
      <c r="A52" s="344" t="s">
        <v>614</v>
      </c>
      <c r="B52" t="s">
        <v>190</v>
      </c>
      <c r="C52" t="s">
        <v>274</v>
      </c>
      <c r="D52" t="s">
        <v>254</v>
      </c>
    </row>
    <row r="53" spans="1:4">
      <c r="A53" s="344" t="s">
        <v>615</v>
      </c>
      <c r="B53" t="s">
        <v>192</v>
      </c>
      <c r="C53" t="s">
        <v>274</v>
      </c>
      <c r="D53" t="s">
        <v>254</v>
      </c>
    </row>
    <row r="54" spans="1:4">
      <c r="A54" s="344" t="s">
        <v>616</v>
      </c>
      <c r="B54" t="s">
        <v>191</v>
      </c>
      <c r="C54" t="s">
        <v>274</v>
      </c>
      <c r="D54" t="s">
        <v>254</v>
      </c>
    </row>
    <row r="55" spans="1:4">
      <c r="A55" s="344" t="s">
        <v>307</v>
      </c>
      <c r="B55" t="s">
        <v>193</v>
      </c>
      <c r="C55" t="s">
        <v>274</v>
      </c>
      <c r="D55" t="s">
        <v>254</v>
      </c>
    </row>
    <row r="56" spans="1:4">
      <c r="A56" s="347" t="s">
        <v>305</v>
      </c>
      <c r="B56" s="348" t="s">
        <v>194</v>
      </c>
      <c r="C56" s="348" t="s">
        <v>274</v>
      </c>
      <c r="D56" s="348" t="s">
        <v>254</v>
      </c>
    </row>
    <row r="57" spans="1:4">
      <c r="A57" s="347" t="s">
        <v>608</v>
      </c>
      <c r="B57" s="348" t="s">
        <v>195</v>
      </c>
      <c r="C57" s="348" t="s">
        <v>274</v>
      </c>
      <c r="D57" s="348" t="s">
        <v>254</v>
      </c>
    </row>
    <row r="58" spans="1:4">
      <c r="A58" s="343" t="s">
        <v>309</v>
      </c>
      <c r="B58" t="s">
        <v>310</v>
      </c>
      <c r="C58" t="s">
        <v>274</v>
      </c>
      <c r="D58" t="s">
        <v>254</v>
      </c>
    </row>
    <row r="59" spans="1:4">
      <c r="A59" s="343" t="s">
        <v>311</v>
      </c>
      <c r="B59" t="s">
        <v>196</v>
      </c>
      <c r="C59" t="s">
        <v>274</v>
      </c>
      <c r="D59" t="s">
        <v>254</v>
      </c>
    </row>
    <row r="60" spans="1:4">
      <c r="A60" s="343" t="s">
        <v>312</v>
      </c>
      <c r="B60" t="s">
        <v>197</v>
      </c>
      <c r="C60" t="s">
        <v>274</v>
      </c>
      <c r="D60" t="s">
        <v>254</v>
      </c>
    </row>
    <row r="61" spans="1:4">
      <c r="A61" s="343" t="s">
        <v>313</v>
      </c>
      <c r="B61" t="s">
        <v>198</v>
      </c>
      <c r="C61" t="s">
        <v>274</v>
      </c>
      <c r="D61" t="s">
        <v>254</v>
      </c>
    </row>
    <row r="62" spans="1:4">
      <c r="A62" s="343" t="s">
        <v>314</v>
      </c>
      <c r="B62" t="s">
        <v>199</v>
      </c>
      <c r="C62" t="s">
        <v>274</v>
      </c>
      <c r="D62" t="s">
        <v>254</v>
      </c>
    </row>
    <row r="63" spans="1:4">
      <c r="A63" s="343" t="s">
        <v>315</v>
      </c>
      <c r="B63" t="s">
        <v>200</v>
      </c>
      <c r="C63" t="s">
        <v>274</v>
      </c>
      <c r="D63" t="s">
        <v>254</v>
      </c>
    </row>
    <row r="64" spans="1:4">
      <c r="A64" s="343" t="s">
        <v>316</v>
      </c>
      <c r="B64" t="s">
        <v>201</v>
      </c>
      <c r="C64" t="s">
        <v>274</v>
      </c>
      <c r="D64" t="s">
        <v>254</v>
      </c>
    </row>
    <row r="65" spans="1:4">
      <c r="A65" s="343" t="s">
        <v>317</v>
      </c>
      <c r="B65" t="s">
        <v>202</v>
      </c>
      <c r="C65" t="s">
        <v>274</v>
      </c>
      <c r="D65" t="s">
        <v>254</v>
      </c>
    </row>
    <row r="66" spans="1:4">
      <c r="A66" s="349" t="s">
        <v>318</v>
      </c>
      <c r="B66" s="348" t="s">
        <v>203</v>
      </c>
      <c r="C66" s="348" t="s">
        <v>274</v>
      </c>
      <c r="D66" s="348" t="s">
        <v>254</v>
      </c>
    </row>
    <row r="67" spans="1:4">
      <c r="A67" s="343" t="s">
        <v>308</v>
      </c>
      <c r="B67" t="s">
        <v>204</v>
      </c>
      <c r="C67" t="s">
        <v>274</v>
      </c>
      <c r="D67" t="s">
        <v>254</v>
      </c>
    </row>
    <row r="68" spans="1:4">
      <c r="A68" s="343" t="s">
        <v>319</v>
      </c>
      <c r="B68" t="s">
        <v>205</v>
      </c>
      <c r="C68" t="s">
        <v>274</v>
      </c>
      <c r="D68" t="s">
        <v>254</v>
      </c>
    </row>
    <row r="69" spans="1:4">
      <c r="A69" s="343" t="s">
        <v>430</v>
      </c>
      <c r="B69" t="s">
        <v>431</v>
      </c>
      <c r="C69" t="s">
        <v>274</v>
      </c>
      <c r="D69" t="s">
        <v>254</v>
      </c>
    </row>
    <row r="70" spans="1:4">
      <c r="A70" s="345" t="s">
        <v>321</v>
      </c>
      <c r="B70" t="s">
        <v>206</v>
      </c>
      <c r="C70" t="s">
        <v>274</v>
      </c>
      <c r="D70" t="s">
        <v>254</v>
      </c>
    </row>
    <row r="71" spans="1:4">
      <c r="A71" s="345" t="s">
        <v>322</v>
      </c>
      <c r="B71" t="s">
        <v>207</v>
      </c>
      <c r="C71" t="s">
        <v>274</v>
      </c>
      <c r="D71" t="s">
        <v>254</v>
      </c>
    </row>
    <row r="72" spans="1:4">
      <c r="A72" s="345" t="s">
        <v>323</v>
      </c>
      <c r="B72" t="s">
        <v>208</v>
      </c>
      <c r="C72" t="s">
        <v>274</v>
      </c>
      <c r="D72" t="s">
        <v>254</v>
      </c>
    </row>
    <row r="73" spans="1:4">
      <c r="A73" s="345" t="s">
        <v>324</v>
      </c>
      <c r="B73" t="s">
        <v>209</v>
      </c>
      <c r="C73" t="s">
        <v>274</v>
      </c>
      <c r="D73" t="s">
        <v>254</v>
      </c>
    </row>
    <row r="74" spans="1:4">
      <c r="A74" s="345" t="s">
        <v>325</v>
      </c>
      <c r="B74" t="s">
        <v>210</v>
      </c>
      <c r="C74" t="s">
        <v>274</v>
      </c>
      <c r="D74" t="s">
        <v>254</v>
      </c>
    </row>
    <row r="75" spans="1:4">
      <c r="A75" s="350" t="s">
        <v>326</v>
      </c>
      <c r="B75" s="348" t="s">
        <v>211</v>
      </c>
      <c r="C75" s="348" t="s">
        <v>274</v>
      </c>
      <c r="D75" s="348" t="s">
        <v>254</v>
      </c>
    </row>
    <row r="76" spans="1:4">
      <c r="A76" s="350" t="s">
        <v>320</v>
      </c>
      <c r="B76" s="348" t="s">
        <v>212</v>
      </c>
      <c r="C76" s="348" t="s">
        <v>274</v>
      </c>
      <c r="D76" s="348" t="s">
        <v>254</v>
      </c>
    </row>
    <row r="77" spans="1:4">
      <c r="A77" s="350" t="s">
        <v>275</v>
      </c>
      <c r="B77" s="348" t="s">
        <v>213</v>
      </c>
      <c r="C77" s="348" t="s">
        <v>274</v>
      </c>
      <c r="D77" s="348" t="s">
        <v>254</v>
      </c>
    </row>
    <row r="78" spans="1:4">
      <c r="A78" s="346" t="s">
        <v>276</v>
      </c>
      <c r="B78" t="s">
        <v>214</v>
      </c>
      <c r="C78" t="s">
        <v>274</v>
      </c>
      <c r="D78" t="s">
        <v>254</v>
      </c>
    </row>
    <row r="79" spans="1:4">
      <c r="A79" s="346" t="s">
        <v>277</v>
      </c>
      <c r="B79" t="s">
        <v>215</v>
      </c>
      <c r="C79" t="s">
        <v>274</v>
      </c>
      <c r="D79" t="s">
        <v>254</v>
      </c>
    </row>
    <row r="80" spans="1:4">
      <c r="A80" s="351" t="s">
        <v>327</v>
      </c>
      <c r="B80" s="348" t="s">
        <v>216</v>
      </c>
      <c r="C80" s="348" t="s">
        <v>274</v>
      </c>
      <c r="D80" s="348" t="s">
        <v>254</v>
      </c>
    </row>
    <row r="81" spans="1:5">
      <c r="A81" s="347" t="s">
        <v>609</v>
      </c>
      <c r="B81" s="348" t="s">
        <v>217</v>
      </c>
      <c r="C81" s="348" t="s">
        <v>274</v>
      </c>
      <c r="D81" s="348" t="s">
        <v>254</v>
      </c>
    </row>
    <row r="83" spans="1:5">
      <c r="A83" t="s">
        <v>278</v>
      </c>
      <c r="B83" t="s">
        <v>144</v>
      </c>
      <c r="C83" t="s">
        <v>287</v>
      </c>
      <c r="D83" t="s">
        <v>263</v>
      </c>
    </row>
    <row r="84" spans="1:5">
      <c r="A84" t="s">
        <v>279</v>
      </c>
      <c r="B84" t="s">
        <v>165</v>
      </c>
      <c r="C84" t="s">
        <v>280</v>
      </c>
      <c r="D84" t="s">
        <v>263</v>
      </c>
    </row>
    <row r="85" spans="1:5">
      <c r="A85" t="s">
        <v>281</v>
      </c>
      <c r="B85" t="s">
        <v>166</v>
      </c>
      <c r="C85" t="s">
        <v>280</v>
      </c>
      <c r="D85" t="s">
        <v>263</v>
      </c>
    </row>
    <row r="86" spans="1:5">
      <c r="A86" t="s">
        <v>282</v>
      </c>
      <c r="B86" t="s">
        <v>167</v>
      </c>
      <c r="C86" t="s">
        <v>280</v>
      </c>
      <c r="D86" t="s">
        <v>263</v>
      </c>
    </row>
    <row r="87" spans="1:5">
      <c r="A87" t="s">
        <v>283</v>
      </c>
      <c r="B87" t="s">
        <v>168</v>
      </c>
      <c r="C87" t="s">
        <v>280</v>
      </c>
      <c r="D87" t="s">
        <v>263</v>
      </c>
    </row>
    <row r="88" spans="1:5">
      <c r="A88" t="s">
        <v>284</v>
      </c>
      <c r="B88" t="s">
        <v>169</v>
      </c>
      <c r="C88" t="s">
        <v>285</v>
      </c>
      <c r="D88" t="s">
        <v>263</v>
      </c>
      <c r="E88" t="s">
        <v>623</v>
      </c>
    </row>
    <row r="89" spans="1:5">
      <c r="A89" t="s">
        <v>286</v>
      </c>
      <c r="B89" t="s">
        <v>170</v>
      </c>
      <c r="C89" t="s">
        <v>287</v>
      </c>
      <c r="D89" t="s">
        <v>263</v>
      </c>
      <c r="E89" t="s">
        <v>624</v>
      </c>
    </row>
    <row r="90" spans="1:5">
      <c r="A90" t="s">
        <v>288</v>
      </c>
      <c r="B90" t="s">
        <v>171</v>
      </c>
      <c r="C90" t="s">
        <v>287</v>
      </c>
      <c r="D90" t="s">
        <v>263</v>
      </c>
    </row>
    <row r="91" spans="1:5">
      <c r="A91" t="s">
        <v>289</v>
      </c>
      <c r="B91" t="s">
        <v>172</v>
      </c>
      <c r="C91" t="s">
        <v>287</v>
      </c>
      <c r="D91" t="s">
        <v>263</v>
      </c>
    </row>
    <row r="92" spans="1:5">
      <c r="A92" t="s">
        <v>290</v>
      </c>
      <c r="B92" t="s">
        <v>173</v>
      </c>
      <c r="C92" t="s">
        <v>285</v>
      </c>
      <c r="D92" t="s">
        <v>263</v>
      </c>
      <c r="E92" t="s">
        <v>173</v>
      </c>
    </row>
    <row r="93" spans="1:5">
      <c r="A93" t="s">
        <v>291</v>
      </c>
      <c r="B93" t="s">
        <v>174</v>
      </c>
      <c r="C93" t="s">
        <v>280</v>
      </c>
      <c r="D93" t="s">
        <v>263</v>
      </c>
    </row>
    <row r="94" spans="1:5">
      <c r="A94" t="s">
        <v>292</v>
      </c>
      <c r="B94" t="s">
        <v>175</v>
      </c>
      <c r="C94" t="s">
        <v>280</v>
      </c>
      <c r="D94" t="s">
        <v>263</v>
      </c>
    </row>
    <row r="95" spans="1:5">
      <c r="A95" t="s">
        <v>293</v>
      </c>
      <c r="B95" t="s">
        <v>176</v>
      </c>
      <c r="C95" t="s">
        <v>280</v>
      </c>
      <c r="D95" t="s">
        <v>263</v>
      </c>
    </row>
    <row r="96" spans="1:5">
      <c r="A96" t="s">
        <v>294</v>
      </c>
      <c r="B96" t="s">
        <v>177</v>
      </c>
      <c r="C96" t="s">
        <v>285</v>
      </c>
      <c r="D96" t="s">
        <v>263</v>
      </c>
      <c r="E96" t="s">
        <v>177</v>
      </c>
    </row>
    <row r="97" spans="1:5">
      <c r="A97" t="s">
        <v>295</v>
      </c>
      <c r="B97" t="s">
        <v>178</v>
      </c>
      <c r="C97" t="s">
        <v>280</v>
      </c>
      <c r="D97" t="s">
        <v>263</v>
      </c>
      <c r="E97" t="s">
        <v>625</v>
      </c>
    </row>
    <row r="98" spans="1:5">
      <c r="A98" t="s">
        <v>296</v>
      </c>
      <c r="B98" t="s">
        <v>179</v>
      </c>
      <c r="C98" t="s">
        <v>285</v>
      </c>
      <c r="D98" t="s">
        <v>263</v>
      </c>
      <c r="E98" t="s">
        <v>179</v>
      </c>
    </row>
    <row r="99" spans="1:5">
      <c r="A99" t="s">
        <v>297</v>
      </c>
      <c r="B99" t="s">
        <v>180</v>
      </c>
      <c r="C99" t="s">
        <v>280</v>
      </c>
      <c r="D99" t="s">
        <v>263</v>
      </c>
      <c r="E99" t="s">
        <v>625</v>
      </c>
    </row>
    <row r="100" spans="1:5">
      <c r="A100" t="s">
        <v>298</v>
      </c>
      <c r="B100" t="s">
        <v>181</v>
      </c>
      <c r="C100" t="s">
        <v>285</v>
      </c>
      <c r="D100" t="s">
        <v>263</v>
      </c>
      <c r="E100" t="s">
        <v>181</v>
      </c>
    </row>
    <row r="101" spans="1:5">
      <c r="A101" t="s">
        <v>299</v>
      </c>
      <c r="B101" t="s">
        <v>182</v>
      </c>
      <c r="C101" t="s">
        <v>280</v>
      </c>
      <c r="D101" t="s">
        <v>263</v>
      </c>
      <c r="E101" t="s">
        <v>625</v>
      </c>
    </row>
    <row r="102" spans="1:5">
      <c r="A102" t="s">
        <v>438</v>
      </c>
      <c r="B102" t="s">
        <v>183</v>
      </c>
      <c r="C102" t="s">
        <v>453</v>
      </c>
      <c r="D102" t="s">
        <v>263</v>
      </c>
    </row>
    <row r="103" spans="1:5">
      <c r="A103" t="s">
        <v>584</v>
      </c>
      <c r="B103" t="s">
        <v>587</v>
      </c>
      <c r="C103" t="s">
        <v>453</v>
      </c>
      <c r="D103" t="s">
        <v>263</v>
      </c>
      <c r="E103" t="s">
        <v>611</v>
      </c>
    </row>
    <row r="104" spans="1:5">
      <c r="A104" t="s">
        <v>585</v>
      </c>
      <c r="B104" t="s">
        <v>588</v>
      </c>
      <c r="C104" t="s">
        <v>453</v>
      </c>
      <c r="D104" t="s">
        <v>263</v>
      </c>
      <c r="E104" t="s">
        <v>612</v>
      </c>
    </row>
    <row r="105" spans="1:5">
      <c r="A105" t="s">
        <v>586</v>
      </c>
      <c r="B105" t="s">
        <v>589</v>
      </c>
      <c r="C105" t="s">
        <v>453</v>
      </c>
      <c r="D105" t="s">
        <v>263</v>
      </c>
    </row>
    <row r="106" spans="1:5" ht="18.75">
      <c r="A106" s="341" t="s">
        <v>511</v>
      </c>
      <c r="B106" s="341"/>
      <c r="C106" s="341"/>
      <c r="D106" s="341"/>
      <c r="E106" s="341"/>
    </row>
    <row r="107" spans="1:5">
      <c r="A107" t="s">
        <v>329</v>
      </c>
      <c r="B107" t="s">
        <v>249</v>
      </c>
      <c r="C107" t="s">
        <v>253</v>
      </c>
      <c r="D107" t="s">
        <v>254</v>
      </c>
    </row>
    <row r="108" spans="1:5">
      <c r="A108" t="s">
        <v>421</v>
      </c>
      <c r="B108" t="s">
        <v>420</v>
      </c>
      <c r="C108" t="s">
        <v>422</v>
      </c>
      <c r="D108" t="s">
        <v>254</v>
      </c>
      <c r="E108" t="s">
        <v>627</v>
      </c>
    </row>
    <row r="109" spans="1:5">
      <c r="A109" t="s">
        <v>279</v>
      </c>
      <c r="B109" t="s">
        <v>165</v>
      </c>
      <c r="C109" t="s">
        <v>280</v>
      </c>
      <c r="D109" t="s">
        <v>263</v>
      </c>
    </row>
    <row r="110" spans="1:5">
      <c r="A110" t="s">
        <v>281</v>
      </c>
      <c r="B110" t="s">
        <v>166</v>
      </c>
      <c r="C110" t="s">
        <v>280</v>
      </c>
      <c r="D110" t="s">
        <v>263</v>
      </c>
    </row>
    <row r="111" spans="1:5">
      <c r="A111" t="s">
        <v>282</v>
      </c>
      <c r="B111" t="s">
        <v>167</v>
      </c>
      <c r="C111" t="s">
        <v>280</v>
      </c>
      <c r="D111" t="s">
        <v>263</v>
      </c>
    </row>
    <row r="112" spans="1:5">
      <c r="A112" t="s">
        <v>283</v>
      </c>
      <c r="B112" t="s">
        <v>168</v>
      </c>
      <c r="C112" t="s">
        <v>280</v>
      </c>
      <c r="D112" t="s">
        <v>263</v>
      </c>
    </row>
    <row r="113" spans="1:5">
      <c r="A113" t="s">
        <v>284</v>
      </c>
      <c r="B113" t="s">
        <v>169</v>
      </c>
      <c r="C113" t="s">
        <v>285</v>
      </c>
      <c r="D113" t="s">
        <v>263</v>
      </c>
      <c r="E113" t="s">
        <v>623</v>
      </c>
    </row>
    <row r="114" spans="1:5">
      <c r="A114" t="s">
        <v>286</v>
      </c>
      <c r="B114" t="s">
        <v>170</v>
      </c>
      <c r="C114" t="s">
        <v>287</v>
      </c>
      <c r="D114" t="s">
        <v>263</v>
      </c>
      <c r="E114" t="s">
        <v>624</v>
      </c>
    </row>
    <row r="115" spans="1:5">
      <c r="A115" t="s">
        <v>288</v>
      </c>
      <c r="B115" t="s">
        <v>171</v>
      </c>
      <c r="C115" t="s">
        <v>287</v>
      </c>
      <c r="D115" t="s">
        <v>263</v>
      </c>
    </row>
    <row r="116" spans="1:5">
      <c r="A116" t="s">
        <v>289</v>
      </c>
      <c r="B116" t="s">
        <v>172</v>
      </c>
      <c r="C116" t="s">
        <v>287</v>
      </c>
      <c r="D116" t="s">
        <v>263</v>
      </c>
    </row>
    <row r="117" spans="1:5">
      <c r="A117" t="s">
        <v>290</v>
      </c>
      <c r="B117" t="s">
        <v>173</v>
      </c>
      <c r="C117" t="s">
        <v>285</v>
      </c>
      <c r="D117" t="s">
        <v>263</v>
      </c>
      <c r="E117" t="s">
        <v>173</v>
      </c>
    </row>
    <row r="118" spans="1:5">
      <c r="A118" t="s">
        <v>291</v>
      </c>
      <c r="B118" t="s">
        <v>174</v>
      </c>
      <c r="C118" t="s">
        <v>280</v>
      </c>
      <c r="D118" t="s">
        <v>263</v>
      </c>
    </row>
    <row r="119" spans="1:5">
      <c r="A119" t="s">
        <v>292</v>
      </c>
      <c r="B119" t="s">
        <v>175</v>
      </c>
      <c r="C119" t="s">
        <v>280</v>
      </c>
      <c r="D119" t="s">
        <v>263</v>
      </c>
    </row>
    <row r="120" spans="1:5">
      <c r="A120" t="s">
        <v>293</v>
      </c>
      <c r="B120" t="s">
        <v>176</v>
      </c>
      <c r="C120" t="s">
        <v>280</v>
      </c>
      <c r="D120" t="s">
        <v>263</v>
      </c>
    </row>
    <row r="121" spans="1:5">
      <c r="A121" t="s">
        <v>294</v>
      </c>
      <c r="B121" t="s">
        <v>177</v>
      </c>
      <c r="C121" t="s">
        <v>285</v>
      </c>
      <c r="D121" t="s">
        <v>263</v>
      </c>
      <c r="E121" t="s">
        <v>177</v>
      </c>
    </row>
    <row r="122" spans="1:5">
      <c r="A122" t="s">
        <v>295</v>
      </c>
      <c r="B122" t="s">
        <v>178</v>
      </c>
      <c r="C122" t="s">
        <v>280</v>
      </c>
      <c r="D122" t="s">
        <v>263</v>
      </c>
      <c r="E122" t="s">
        <v>625</v>
      </c>
    </row>
    <row r="123" spans="1:5">
      <c r="A123" t="s">
        <v>296</v>
      </c>
      <c r="B123" t="s">
        <v>179</v>
      </c>
      <c r="C123" t="s">
        <v>285</v>
      </c>
      <c r="D123" t="s">
        <v>263</v>
      </c>
      <c r="E123" t="s">
        <v>179</v>
      </c>
    </row>
    <row r="124" spans="1:5">
      <c r="A124" t="s">
        <v>297</v>
      </c>
      <c r="B124" t="s">
        <v>180</v>
      </c>
      <c r="C124" t="s">
        <v>280</v>
      </c>
      <c r="D124" t="s">
        <v>263</v>
      </c>
      <c r="E124" t="s">
        <v>625</v>
      </c>
    </row>
    <row r="125" spans="1:5">
      <c r="A125" t="s">
        <v>298</v>
      </c>
      <c r="B125" t="s">
        <v>181</v>
      </c>
      <c r="C125" t="s">
        <v>285</v>
      </c>
      <c r="D125" t="s">
        <v>263</v>
      </c>
      <c r="E125" t="s">
        <v>181</v>
      </c>
    </row>
    <row r="126" spans="1:5">
      <c r="A126" t="s">
        <v>299</v>
      </c>
      <c r="B126" t="s">
        <v>182</v>
      </c>
      <c r="C126" t="s">
        <v>280</v>
      </c>
      <c r="D126" t="s">
        <v>263</v>
      </c>
      <c r="E126" t="s">
        <v>626</v>
      </c>
    </row>
    <row r="127" spans="1:5">
      <c r="A127" t="s">
        <v>582</v>
      </c>
      <c r="B127" t="s">
        <v>499</v>
      </c>
      <c r="C127" t="s">
        <v>453</v>
      </c>
      <c r="D127" t="s">
        <v>263</v>
      </c>
      <c r="E127" s="7" t="s">
        <v>706</v>
      </c>
    </row>
    <row r="128" spans="1:5">
      <c r="A128" t="s">
        <v>581</v>
      </c>
      <c r="B128" t="s">
        <v>517</v>
      </c>
      <c r="C128" t="s">
        <v>600</v>
      </c>
      <c r="D128" t="s">
        <v>254</v>
      </c>
      <c r="E128" t="s">
        <v>613</v>
      </c>
    </row>
    <row r="129" spans="1:5">
      <c r="A129" t="s">
        <v>370</v>
      </c>
      <c r="B129" t="s">
        <v>347</v>
      </c>
      <c r="C129" t="s">
        <v>423</v>
      </c>
      <c r="D129" t="s">
        <v>254</v>
      </c>
    </row>
    <row r="130" spans="1:5">
      <c r="A130" t="s">
        <v>583</v>
      </c>
      <c r="B130" t="s">
        <v>348</v>
      </c>
      <c r="C130" t="s">
        <v>601</v>
      </c>
      <c r="D130" t="s">
        <v>254</v>
      </c>
    </row>
    <row r="131" spans="1:5">
      <c r="A131" t="s">
        <v>436</v>
      </c>
      <c r="B131" t="s">
        <v>435</v>
      </c>
      <c r="C131" t="s">
        <v>602</v>
      </c>
      <c r="D131" t="s">
        <v>254</v>
      </c>
    </row>
    <row r="132" spans="1:5">
      <c r="A132" t="s">
        <v>278</v>
      </c>
      <c r="B132" t="s">
        <v>144</v>
      </c>
      <c r="C132" t="s">
        <v>287</v>
      </c>
      <c r="D132" t="s">
        <v>263</v>
      </c>
    </row>
    <row r="133" spans="1:5" ht="18.75">
      <c r="A133" s="341" t="s">
        <v>512</v>
      </c>
      <c r="B133" s="341"/>
      <c r="C133" s="341"/>
      <c r="D133" s="341"/>
      <c r="E133" s="341"/>
    </row>
    <row r="134" spans="1:5">
      <c r="A134" t="s">
        <v>329</v>
      </c>
      <c r="B134" t="s">
        <v>249</v>
      </c>
      <c r="C134" t="s">
        <v>253</v>
      </c>
      <c r="D134" t="s">
        <v>254</v>
      </c>
    </row>
    <row r="135" spans="1:5">
      <c r="A135" t="s">
        <v>421</v>
      </c>
      <c r="B135" t="s">
        <v>420</v>
      </c>
      <c r="C135" t="s">
        <v>422</v>
      </c>
      <c r="D135" t="s">
        <v>254</v>
      </c>
      <c r="E135" t="s">
        <v>627</v>
      </c>
    </row>
    <row r="136" spans="1:5">
      <c r="A136" t="s">
        <v>279</v>
      </c>
      <c r="B136" t="s">
        <v>165</v>
      </c>
      <c r="C136" t="s">
        <v>280</v>
      </c>
      <c r="D136" t="s">
        <v>263</v>
      </c>
    </row>
    <row r="137" spans="1:5">
      <c r="A137" t="s">
        <v>281</v>
      </c>
      <c r="B137" t="s">
        <v>166</v>
      </c>
      <c r="C137" t="s">
        <v>280</v>
      </c>
      <c r="D137" t="s">
        <v>263</v>
      </c>
    </row>
    <row r="138" spans="1:5">
      <c r="A138" t="s">
        <v>282</v>
      </c>
      <c r="B138" t="s">
        <v>167</v>
      </c>
      <c r="C138" t="s">
        <v>280</v>
      </c>
      <c r="D138" t="s">
        <v>263</v>
      </c>
    </row>
    <row r="139" spans="1:5">
      <c r="A139" t="s">
        <v>283</v>
      </c>
      <c r="B139" t="s">
        <v>168</v>
      </c>
      <c r="C139" t="s">
        <v>280</v>
      </c>
      <c r="D139" t="s">
        <v>263</v>
      </c>
    </row>
    <row r="140" spans="1:5">
      <c r="A140" t="s">
        <v>284</v>
      </c>
      <c r="B140" t="s">
        <v>169</v>
      </c>
      <c r="C140" t="s">
        <v>285</v>
      </c>
      <c r="D140" t="s">
        <v>263</v>
      </c>
      <c r="E140" t="s">
        <v>623</v>
      </c>
    </row>
    <row r="141" spans="1:5">
      <c r="A141" t="s">
        <v>286</v>
      </c>
      <c r="B141" t="s">
        <v>170</v>
      </c>
      <c r="C141" t="s">
        <v>287</v>
      </c>
      <c r="D141" t="s">
        <v>263</v>
      </c>
      <c r="E141" t="s">
        <v>624</v>
      </c>
    </row>
    <row r="142" spans="1:5">
      <c r="A142" t="s">
        <v>288</v>
      </c>
      <c r="B142" t="s">
        <v>171</v>
      </c>
      <c r="C142" t="s">
        <v>287</v>
      </c>
      <c r="D142" t="s">
        <v>263</v>
      </c>
    </row>
    <row r="143" spans="1:5">
      <c r="A143" t="s">
        <v>289</v>
      </c>
      <c r="B143" t="s">
        <v>172</v>
      </c>
      <c r="C143" t="s">
        <v>287</v>
      </c>
      <c r="D143" t="s">
        <v>263</v>
      </c>
    </row>
    <row r="144" spans="1:5">
      <c r="A144" t="s">
        <v>290</v>
      </c>
      <c r="B144" t="s">
        <v>173</v>
      </c>
      <c r="C144" t="s">
        <v>285</v>
      </c>
      <c r="D144" t="s">
        <v>263</v>
      </c>
      <c r="E144" t="s">
        <v>173</v>
      </c>
    </row>
    <row r="145" spans="1:5">
      <c r="A145" t="s">
        <v>291</v>
      </c>
      <c r="B145" t="s">
        <v>174</v>
      </c>
      <c r="C145" t="s">
        <v>280</v>
      </c>
      <c r="D145" t="s">
        <v>263</v>
      </c>
    </row>
    <row r="146" spans="1:5">
      <c r="A146" t="s">
        <v>292</v>
      </c>
      <c r="B146" t="s">
        <v>175</v>
      </c>
      <c r="C146" t="s">
        <v>280</v>
      </c>
      <c r="D146" t="s">
        <v>263</v>
      </c>
    </row>
    <row r="147" spans="1:5">
      <c r="A147" t="s">
        <v>293</v>
      </c>
      <c r="B147" t="s">
        <v>176</v>
      </c>
      <c r="C147" t="s">
        <v>280</v>
      </c>
      <c r="D147" t="s">
        <v>263</v>
      </c>
    </row>
    <row r="148" spans="1:5">
      <c r="A148" t="s">
        <v>294</v>
      </c>
      <c r="B148" t="s">
        <v>177</v>
      </c>
      <c r="C148" t="s">
        <v>285</v>
      </c>
      <c r="D148" t="s">
        <v>263</v>
      </c>
      <c r="E148" t="s">
        <v>177</v>
      </c>
    </row>
    <row r="149" spans="1:5">
      <c r="A149" t="s">
        <v>295</v>
      </c>
      <c r="B149" t="s">
        <v>178</v>
      </c>
      <c r="C149" t="s">
        <v>280</v>
      </c>
      <c r="D149" t="s">
        <v>263</v>
      </c>
      <c r="E149" t="s">
        <v>625</v>
      </c>
    </row>
    <row r="150" spans="1:5">
      <c r="A150" t="s">
        <v>296</v>
      </c>
      <c r="B150" t="s">
        <v>179</v>
      </c>
      <c r="C150" t="s">
        <v>285</v>
      </c>
      <c r="D150" t="s">
        <v>263</v>
      </c>
      <c r="E150" t="s">
        <v>179</v>
      </c>
    </row>
    <row r="151" spans="1:5">
      <c r="A151" t="s">
        <v>299</v>
      </c>
      <c r="B151" t="s">
        <v>182</v>
      </c>
      <c r="C151" t="s">
        <v>280</v>
      </c>
      <c r="D151" t="s">
        <v>263</v>
      </c>
      <c r="E151" t="s">
        <v>626</v>
      </c>
    </row>
    <row r="152" spans="1:5">
      <c r="A152" t="s">
        <v>375</v>
      </c>
      <c r="B152" t="s">
        <v>349</v>
      </c>
      <c r="C152" t="s">
        <v>424</v>
      </c>
      <c r="D152" t="s">
        <v>254</v>
      </c>
    </row>
    <row r="153" spans="1:5">
      <c r="A153" t="s">
        <v>378</v>
      </c>
      <c r="B153" t="s">
        <v>350</v>
      </c>
      <c r="C153" t="s">
        <v>425</v>
      </c>
      <c r="D153" t="s">
        <v>254</v>
      </c>
    </row>
    <row r="154" spans="1:5">
      <c r="A154" t="s">
        <v>436</v>
      </c>
      <c r="B154" t="s">
        <v>435</v>
      </c>
      <c r="C154" t="s">
        <v>602</v>
      </c>
      <c r="D154" t="s">
        <v>254</v>
      </c>
    </row>
    <row r="155" spans="1:5">
      <c r="A155" t="s">
        <v>278</v>
      </c>
      <c r="B155" t="s">
        <v>144</v>
      </c>
      <c r="C155" t="s">
        <v>287</v>
      </c>
      <c r="D155" t="s">
        <v>263</v>
      </c>
    </row>
    <row r="156" spans="1:5">
      <c r="A156" t="s">
        <v>582</v>
      </c>
      <c r="B156" t="s">
        <v>499</v>
      </c>
      <c r="C156" t="s">
        <v>453</v>
      </c>
      <c r="D156" t="s">
        <v>263</v>
      </c>
      <c r="E156" s="7" t="s">
        <v>707</v>
      </c>
    </row>
    <row r="157" spans="1:5" ht="18.75">
      <c r="A157" s="341" t="s">
        <v>518</v>
      </c>
      <c r="B157" s="341"/>
      <c r="C157" s="341"/>
      <c r="D157" s="341"/>
      <c r="E157" s="341"/>
    </row>
    <row r="158" spans="1:5">
      <c r="A158" t="s">
        <v>380</v>
      </c>
      <c r="B158" t="s">
        <v>351</v>
      </c>
      <c r="C158" t="s">
        <v>603</v>
      </c>
      <c r="D158" t="s">
        <v>254</v>
      </c>
    </row>
    <row r="159" spans="1:5">
      <c r="A159" t="s">
        <v>381</v>
      </c>
      <c r="B159" t="s">
        <v>352</v>
      </c>
      <c r="C159" t="s">
        <v>253</v>
      </c>
      <c r="D159" t="s">
        <v>254</v>
      </c>
    </row>
    <row r="160" spans="1:5">
      <c r="A160" t="s">
        <v>329</v>
      </c>
      <c r="B160" t="s">
        <v>249</v>
      </c>
      <c r="C160" t="s">
        <v>253</v>
      </c>
      <c r="D160" t="s">
        <v>254</v>
      </c>
    </row>
    <row r="161" spans="1:5">
      <c r="A161" t="s">
        <v>421</v>
      </c>
      <c r="B161" t="s">
        <v>420</v>
      </c>
      <c r="C161" t="s">
        <v>422</v>
      </c>
      <c r="D161" t="s">
        <v>254</v>
      </c>
      <c r="E161" t="s">
        <v>627</v>
      </c>
    </row>
    <row r="162" spans="1:5">
      <c r="A162" t="s">
        <v>278</v>
      </c>
      <c r="B162" t="s">
        <v>144</v>
      </c>
      <c r="C162" t="s">
        <v>287</v>
      </c>
      <c r="D162" t="s">
        <v>263</v>
      </c>
    </row>
    <row r="163" spans="1:5">
      <c r="A163" t="s">
        <v>279</v>
      </c>
      <c r="B163" t="s">
        <v>165</v>
      </c>
      <c r="C163" t="s">
        <v>280</v>
      </c>
      <c r="D163" t="s">
        <v>263</v>
      </c>
    </row>
    <row r="164" spans="1:5">
      <c r="A164" t="s">
        <v>281</v>
      </c>
      <c r="B164" t="s">
        <v>166</v>
      </c>
      <c r="C164" t="s">
        <v>280</v>
      </c>
      <c r="D164" t="s">
        <v>263</v>
      </c>
    </row>
    <row r="165" spans="1:5">
      <c r="A165" t="s">
        <v>282</v>
      </c>
      <c r="B165" t="s">
        <v>167</v>
      </c>
      <c r="C165" t="s">
        <v>280</v>
      </c>
      <c r="D165" t="s">
        <v>263</v>
      </c>
    </row>
    <row r="166" spans="1:5">
      <c r="A166" t="s">
        <v>283</v>
      </c>
      <c r="B166" t="s">
        <v>168</v>
      </c>
      <c r="C166" t="s">
        <v>280</v>
      </c>
      <c r="D166" t="s">
        <v>263</v>
      </c>
    </row>
    <row r="167" spans="1:5">
      <c r="A167" t="s">
        <v>284</v>
      </c>
      <c r="B167" t="s">
        <v>169</v>
      </c>
      <c r="C167" t="s">
        <v>285</v>
      </c>
      <c r="D167" t="s">
        <v>263</v>
      </c>
      <c r="E167" t="s">
        <v>623</v>
      </c>
    </row>
    <row r="168" spans="1:5">
      <c r="A168" t="s">
        <v>286</v>
      </c>
      <c r="B168" t="s">
        <v>170</v>
      </c>
      <c r="C168" t="s">
        <v>287</v>
      </c>
      <c r="D168" t="s">
        <v>263</v>
      </c>
      <c r="E168" t="s">
        <v>624</v>
      </c>
    </row>
    <row r="169" spans="1:5">
      <c r="A169" t="s">
        <v>288</v>
      </c>
      <c r="B169" t="s">
        <v>171</v>
      </c>
      <c r="C169" t="s">
        <v>287</v>
      </c>
      <c r="D169" t="s">
        <v>263</v>
      </c>
    </row>
    <row r="170" spans="1:5">
      <c r="A170" t="s">
        <v>289</v>
      </c>
      <c r="B170" t="s">
        <v>172</v>
      </c>
      <c r="C170" t="s">
        <v>287</v>
      </c>
      <c r="D170" t="s">
        <v>263</v>
      </c>
    </row>
    <row r="171" spans="1:5">
      <c r="A171" t="s">
        <v>290</v>
      </c>
      <c r="B171" t="s">
        <v>173</v>
      </c>
      <c r="C171" t="s">
        <v>285</v>
      </c>
      <c r="D171" t="s">
        <v>263</v>
      </c>
      <c r="E171" t="s">
        <v>173</v>
      </c>
    </row>
    <row r="172" spans="1:5">
      <c r="A172" t="s">
        <v>291</v>
      </c>
      <c r="B172" t="s">
        <v>174</v>
      </c>
      <c r="C172" t="s">
        <v>280</v>
      </c>
      <c r="D172" t="s">
        <v>263</v>
      </c>
    </row>
    <row r="173" spans="1:5">
      <c r="A173" t="s">
        <v>292</v>
      </c>
      <c r="B173" t="s">
        <v>175</v>
      </c>
      <c r="C173" t="s">
        <v>280</v>
      </c>
      <c r="D173" t="s">
        <v>263</v>
      </c>
    </row>
    <row r="174" spans="1:5">
      <c r="A174" t="s">
        <v>293</v>
      </c>
      <c r="B174" t="s">
        <v>176</v>
      </c>
      <c r="C174" t="s">
        <v>280</v>
      </c>
      <c r="D174" t="s">
        <v>263</v>
      </c>
    </row>
    <row r="175" spans="1:5">
      <c r="A175" t="s">
        <v>294</v>
      </c>
      <c r="B175" t="s">
        <v>177</v>
      </c>
      <c r="C175" t="s">
        <v>285</v>
      </c>
      <c r="D175" t="s">
        <v>263</v>
      </c>
      <c r="E175" t="s">
        <v>177</v>
      </c>
    </row>
    <row r="176" spans="1:5">
      <c r="A176" t="s">
        <v>295</v>
      </c>
      <c r="B176" t="s">
        <v>178</v>
      </c>
      <c r="C176" t="s">
        <v>280</v>
      </c>
      <c r="D176" t="s">
        <v>263</v>
      </c>
      <c r="E176" t="s">
        <v>625</v>
      </c>
    </row>
    <row r="177" spans="1:5">
      <c r="A177" t="s">
        <v>296</v>
      </c>
      <c r="B177" t="s">
        <v>179</v>
      </c>
      <c r="C177" t="s">
        <v>285</v>
      </c>
      <c r="D177" t="s">
        <v>263</v>
      </c>
      <c r="E177" t="s">
        <v>179</v>
      </c>
    </row>
    <row r="178" spans="1:5">
      <c r="A178" t="s">
        <v>299</v>
      </c>
      <c r="B178" t="s">
        <v>182</v>
      </c>
      <c r="C178" t="s">
        <v>280</v>
      </c>
      <c r="D178" t="s">
        <v>263</v>
      </c>
      <c r="E178" t="s">
        <v>626</v>
      </c>
    </row>
    <row r="179" spans="1:5">
      <c r="A179" t="s">
        <v>582</v>
      </c>
      <c r="B179" t="s">
        <v>499</v>
      </c>
      <c r="C179" t="s">
        <v>453</v>
      </c>
      <c r="D179" t="s">
        <v>263</v>
      </c>
      <c r="E179" s="7" t="s">
        <v>707</v>
      </c>
    </row>
    <row r="180" spans="1:5" ht="18.75">
      <c r="A180" s="341" t="s">
        <v>590</v>
      </c>
      <c r="B180" s="341"/>
      <c r="C180" s="341"/>
      <c r="D180" s="341"/>
      <c r="E180" s="341"/>
    </row>
    <row r="181" spans="1:5">
      <c r="A181" t="s">
        <v>278</v>
      </c>
      <c r="B181" t="s">
        <v>144</v>
      </c>
      <c r="C181" t="s">
        <v>287</v>
      </c>
      <c r="D181" t="s">
        <v>263</v>
      </c>
    </row>
    <row r="182" spans="1:5">
      <c r="A182" t="s">
        <v>591</v>
      </c>
      <c r="B182" t="s">
        <v>145</v>
      </c>
      <c r="C182" t="s">
        <v>280</v>
      </c>
      <c r="D182" t="s">
        <v>263</v>
      </c>
      <c r="E182" t="s">
        <v>636</v>
      </c>
    </row>
    <row r="183" spans="1:5">
      <c r="A183" t="s">
        <v>592</v>
      </c>
      <c r="B183" t="s">
        <v>149</v>
      </c>
      <c r="C183" t="s">
        <v>287</v>
      </c>
      <c r="D183" t="s">
        <v>263</v>
      </c>
    </row>
    <row r="184" spans="1:5">
      <c r="A184" t="s">
        <v>593</v>
      </c>
      <c r="B184" t="s">
        <v>385</v>
      </c>
      <c r="C184" t="s">
        <v>453</v>
      </c>
      <c r="D184" t="s">
        <v>263</v>
      </c>
    </row>
    <row r="185" spans="1:5" ht="18.75">
      <c r="A185" s="341" t="s">
        <v>594</v>
      </c>
      <c r="B185" s="341"/>
      <c r="C185" s="341"/>
      <c r="D185" s="341"/>
      <c r="E185" s="341"/>
    </row>
    <row r="186" spans="1:5">
      <c r="A186" t="s">
        <v>329</v>
      </c>
      <c r="B186" t="s">
        <v>604</v>
      </c>
      <c r="C186" t="s">
        <v>253</v>
      </c>
      <c r="D186" t="s">
        <v>254</v>
      </c>
    </row>
    <row r="187" spans="1:5">
      <c r="A187" t="s">
        <v>595</v>
      </c>
      <c r="B187" t="s">
        <v>146</v>
      </c>
      <c r="C187" t="s">
        <v>253</v>
      </c>
      <c r="D187" t="s">
        <v>254</v>
      </c>
    </row>
    <row r="188" spans="1:5">
      <c r="A188" t="s">
        <v>283</v>
      </c>
      <c r="B188" t="s">
        <v>147</v>
      </c>
      <c r="C188" t="s">
        <v>280</v>
      </c>
      <c r="D188" t="s">
        <v>263</v>
      </c>
      <c r="E188" t="s">
        <v>637</v>
      </c>
    </row>
    <row r="189" spans="1:5">
      <c r="A189" t="s">
        <v>596</v>
      </c>
      <c r="B189" t="s">
        <v>148</v>
      </c>
      <c r="C189" t="s">
        <v>285</v>
      </c>
      <c r="D189" t="s">
        <v>263</v>
      </c>
    </row>
    <row r="190" spans="1:5" ht="18.75">
      <c r="A190" s="341" t="s">
        <v>597</v>
      </c>
      <c r="B190" s="341"/>
      <c r="C190" s="341"/>
      <c r="D190" s="341"/>
      <c r="E190" s="341"/>
    </row>
    <row r="191" spans="1:5">
      <c r="A191" t="s">
        <v>278</v>
      </c>
      <c r="B191" t="s">
        <v>144</v>
      </c>
      <c r="C191" t="s">
        <v>287</v>
      </c>
      <c r="D191" t="s">
        <v>263</v>
      </c>
    </row>
    <row r="192" spans="1:5">
      <c r="A192" t="s">
        <v>591</v>
      </c>
      <c r="B192" t="s">
        <v>145</v>
      </c>
      <c r="C192" t="s">
        <v>280</v>
      </c>
      <c r="D192" t="s">
        <v>263</v>
      </c>
      <c r="E192" t="s">
        <v>636</v>
      </c>
    </row>
    <row r="193" spans="1:5">
      <c r="A193" t="s">
        <v>592</v>
      </c>
      <c r="B193" t="s">
        <v>383</v>
      </c>
      <c r="C193" t="s">
        <v>287</v>
      </c>
      <c r="D193" t="s">
        <v>263</v>
      </c>
    </row>
    <row r="194" spans="1:5">
      <c r="A194" t="s">
        <v>598</v>
      </c>
      <c r="B194" t="s">
        <v>384</v>
      </c>
      <c r="C194" t="s">
        <v>453</v>
      </c>
      <c r="D194" t="s">
        <v>263</v>
      </c>
    </row>
    <row r="195" spans="1:5" ht="18.75">
      <c r="A195" s="341" t="s">
        <v>673</v>
      </c>
      <c r="B195" s="341"/>
      <c r="C195" s="341"/>
      <c r="D195" s="341"/>
      <c r="E195" s="341"/>
    </row>
    <row r="196" spans="1:5">
      <c r="A196" t="s">
        <v>693</v>
      </c>
      <c r="B196" t="s">
        <v>678</v>
      </c>
      <c r="C196" t="s">
        <v>253</v>
      </c>
      <c r="D196" t="s">
        <v>254</v>
      </c>
    </row>
    <row r="197" spans="1:5">
      <c r="A197" t="s">
        <v>694</v>
      </c>
      <c r="B197" t="s">
        <v>679</v>
      </c>
      <c r="C197" t="s">
        <v>422</v>
      </c>
      <c r="D197" t="s">
        <v>254</v>
      </c>
      <c r="E197" t="s">
        <v>627</v>
      </c>
    </row>
    <row r="198" spans="1:5">
      <c r="A198" t="s">
        <v>695</v>
      </c>
      <c r="B198" t="s">
        <v>680</v>
      </c>
      <c r="C198" t="s">
        <v>253</v>
      </c>
      <c r="D198" t="s">
        <v>254</v>
      </c>
    </row>
    <row r="199" spans="1:5">
      <c r="A199" t="s">
        <v>696</v>
      </c>
      <c r="B199" t="s">
        <v>681</v>
      </c>
      <c r="C199" t="s">
        <v>253</v>
      </c>
      <c r="D199" t="s">
        <v>254</v>
      </c>
    </row>
    <row r="200" spans="1:5">
      <c r="A200" t="s">
        <v>697</v>
      </c>
      <c r="B200" t="s">
        <v>682</v>
      </c>
      <c r="C200" t="s">
        <v>253</v>
      </c>
      <c r="D200" t="s">
        <v>254</v>
      </c>
    </row>
    <row r="201" spans="1:5">
      <c r="A201" t="s">
        <v>675</v>
      </c>
      <c r="B201" t="s">
        <v>683</v>
      </c>
      <c r="C201" t="s">
        <v>253</v>
      </c>
      <c r="D201" t="s">
        <v>254</v>
      </c>
    </row>
    <row r="202" spans="1:5">
      <c r="A202" t="s">
        <v>676</v>
      </c>
      <c r="B202" t="s">
        <v>684</v>
      </c>
      <c r="C202" t="s">
        <v>422</v>
      </c>
      <c r="D202" t="s">
        <v>254</v>
      </c>
      <c r="E202" t="s">
        <v>627</v>
      </c>
    </row>
    <row r="203" spans="1:5">
      <c r="A203" t="s">
        <v>698</v>
      </c>
      <c r="B203" t="s">
        <v>685</v>
      </c>
      <c r="C203" t="s">
        <v>253</v>
      </c>
      <c r="D203" t="s">
        <v>254</v>
      </c>
    </row>
    <row r="204" spans="1:5">
      <c r="A204" t="s">
        <v>677</v>
      </c>
      <c r="B204" t="s">
        <v>686</v>
      </c>
      <c r="C204" t="s">
        <v>253</v>
      </c>
      <c r="D204" t="s">
        <v>254</v>
      </c>
    </row>
    <row r="205" spans="1:5">
      <c r="A205" t="s">
        <v>699</v>
      </c>
      <c r="B205" t="s">
        <v>687</v>
      </c>
      <c r="C205" t="s">
        <v>253</v>
      </c>
      <c r="D205" t="s">
        <v>254</v>
      </c>
    </row>
    <row r="206" spans="1:5">
      <c r="A206" t="s">
        <v>700</v>
      </c>
      <c r="B206" t="s">
        <v>658</v>
      </c>
      <c r="C206" t="s">
        <v>285</v>
      </c>
      <c r="D206" t="s">
        <v>263</v>
      </c>
    </row>
    <row r="207" spans="1:5">
      <c r="A207" t="s">
        <v>701</v>
      </c>
      <c r="B207" s="63" t="s">
        <v>692</v>
      </c>
      <c r="C207" t="s">
        <v>285</v>
      </c>
      <c r="D207" t="s">
        <v>263</v>
      </c>
    </row>
    <row r="208" spans="1:5">
      <c r="A208" t="s">
        <v>702</v>
      </c>
      <c r="B208" t="s">
        <v>690</v>
      </c>
      <c r="C208" t="s">
        <v>285</v>
      </c>
      <c r="D208" t="s">
        <v>263</v>
      </c>
    </row>
    <row r="209" spans="1:4">
      <c r="A209" t="s">
        <v>703</v>
      </c>
      <c r="B209" t="s">
        <v>660</v>
      </c>
      <c r="C209" t="s">
        <v>267</v>
      </c>
      <c r="D209" t="s">
        <v>263</v>
      </c>
    </row>
    <row r="210" spans="1:4">
      <c r="A210" t="s">
        <v>704</v>
      </c>
      <c r="B210" t="s">
        <v>691</v>
      </c>
      <c r="C210" t="s">
        <v>267</v>
      </c>
      <c r="D210" t="s">
        <v>263</v>
      </c>
    </row>
    <row r="211" spans="1:4">
      <c r="A211" t="s">
        <v>705</v>
      </c>
      <c r="B211" t="s">
        <v>688</v>
      </c>
      <c r="C211" t="s">
        <v>262</v>
      </c>
      <c r="D211" t="s">
        <v>263</v>
      </c>
    </row>
    <row r="212" spans="1:4">
      <c r="A212" t="s">
        <v>689</v>
      </c>
      <c r="B212" t="s">
        <v>662</v>
      </c>
      <c r="C212" t="s">
        <v>267</v>
      </c>
      <c r="D212" t="s">
        <v>263</v>
      </c>
    </row>
    <row r="213" spans="1:4">
      <c r="A213" t="s">
        <v>709</v>
      </c>
      <c r="B213" t="s">
        <v>708</v>
      </c>
      <c r="C213" t="s">
        <v>267</v>
      </c>
      <c r="D213" t="s">
        <v>263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2:XFC63"/>
  <sheetViews>
    <sheetView showGridLines="0" tabSelected="1" topLeftCell="D7" zoomScale="90" zoomScaleNormal="90" workbookViewId="0">
      <pane xSplit="2" ySplit="6" topLeftCell="F13" activePane="bottomRight" state="frozen"/>
      <selection activeCell="D7" sqref="D7"/>
      <selection pane="topRight" activeCell="F7" sqref="F7"/>
      <selection pane="bottomLeft" activeCell="D13" sqref="D13"/>
      <selection pane="bottomRight" activeCell="F14" sqref="F14"/>
    </sheetView>
  </sheetViews>
  <sheetFormatPr defaultColWidth="0" defaultRowHeight="15" zeroHeight="1"/>
  <cols>
    <col min="1" max="3" width="2.7109375" hidden="1" customWidth="1"/>
    <col min="4" max="4" width="2.7109375" customWidth="1"/>
    <col min="5" max="5" width="6.5703125" customWidth="1"/>
    <col min="6" max="6" width="46.5703125" customWidth="1"/>
    <col min="7" max="7" width="5.5703125" hidden="1" customWidth="1"/>
    <col min="8" max="8" width="14.85546875" style="143" customWidth="1"/>
    <col min="9" max="10" width="16.7109375" style="143" customWidth="1"/>
    <col min="11" max="12" width="16.7109375" customWidth="1"/>
    <col min="13" max="13" width="16.7109375" style="122" customWidth="1"/>
    <col min="14" max="14" width="19.28515625" style="67" customWidth="1"/>
    <col min="15" max="15" width="18.7109375" style="67" customWidth="1"/>
    <col min="16" max="16" width="16.7109375" style="143" customWidth="1"/>
    <col min="17" max="17" width="16.7109375" style="122" customWidth="1"/>
    <col min="18" max="19" width="16.7109375" style="143" customWidth="1"/>
    <col min="20" max="20" width="18" style="143" customWidth="1"/>
    <col min="21" max="21" width="20.140625" style="67" customWidth="1"/>
    <col min="22" max="22" width="16.7109375" style="67" customWidth="1"/>
    <col min="23" max="23" width="12.28515625" style="67" customWidth="1"/>
    <col min="24" max="24" width="16.7109375" style="143" customWidth="1"/>
    <col min="25" max="25" width="15.42578125" style="67" customWidth="1"/>
    <col min="26" max="26" width="18.42578125" style="143" customWidth="1"/>
    <col min="27" max="27" width="2.7109375" customWidth="1"/>
    <col min="28" max="16382" width="5.5703125" hidden="1"/>
    <col min="16383" max="16383" width="2.85546875" hidden="1"/>
    <col min="16384" max="16384" width="5.5703125" hidden="1"/>
  </cols>
  <sheetData>
    <row r="2" spans="5:58" hidden="1">
      <c r="H2" s="143" t="s">
        <v>144</v>
      </c>
      <c r="I2" s="143" t="s">
        <v>165</v>
      </c>
      <c r="J2" s="143" t="s">
        <v>166</v>
      </c>
      <c r="K2" t="s">
        <v>167</v>
      </c>
      <c r="L2" t="s">
        <v>168</v>
      </c>
      <c r="M2" s="122" t="s">
        <v>169</v>
      </c>
      <c r="N2" s="67" t="s">
        <v>170</v>
      </c>
      <c r="O2" s="67" t="s">
        <v>171</v>
      </c>
      <c r="P2" s="143" t="s">
        <v>172</v>
      </c>
      <c r="Q2" s="122" t="s">
        <v>173</v>
      </c>
      <c r="R2" s="143" t="s">
        <v>174</v>
      </c>
      <c r="S2" s="143" t="s">
        <v>175</v>
      </c>
      <c r="T2" s="143" t="s">
        <v>176</v>
      </c>
      <c r="U2" s="67" t="s">
        <v>177</v>
      </c>
      <c r="V2" s="67" t="s">
        <v>178</v>
      </c>
      <c r="W2" s="67" t="s">
        <v>179</v>
      </c>
      <c r="X2" s="143" t="s">
        <v>180</v>
      </c>
      <c r="Y2" s="67" t="s">
        <v>181</v>
      </c>
      <c r="Z2" s="143" t="s">
        <v>182</v>
      </c>
    </row>
    <row r="7" spans="5:58" ht="15" customHeight="1"/>
    <row r="8" spans="5:58" ht="11.25" customHeight="1"/>
    <row r="9" spans="5:58" ht="18.75" customHeight="1">
      <c r="E9" s="536" t="s">
        <v>133</v>
      </c>
      <c r="F9" s="519" t="s">
        <v>0</v>
      </c>
      <c r="G9" s="520"/>
      <c r="H9" s="507" t="s">
        <v>2</v>
      </c>
      <c r="I9" s="507" t="s">
        <v>3</v>
      </c>
      <c r="J9" s="507" t="s">
        <v>4</v>
      </c>
      <c r="K9" s="525" t="s">
        <v>5</v>
      </c>
      <c r="L9" s="525" t="s">
        <v>6</v>
      </c>
      <c r="M9" s="529" t="s">
        <v>7</v>
      </c>
      <c r="N9" s="526" t="s">
        <v>8</v>
      </c>
      <c r="O9" s="527"/>
      <c r="P9" s="527"/>
      <c r="Q9" s="528"/>
      <c r="R9" s="507" t="s">
        <v>9</v>
      </c>
      <c r="S9" s="508" t="s">
        <v>505</v>
      </c>
      <c r="T9" s="531" t="s">
        <v>134</v>
      </c>
      <c r="U9" s="530" t="s">
        <v>11</v>
      </c>
      <c r="V9" s="525" t="s">
        <v>12</v>
      </c>
      <c r="W9" s="525"/>
      <c r="X9" s="525" t="s">
        <v>13</v>
      </c>
      <c r="Y9" s="525"/>
      <c r="Z9" s="507" t="s">
        <v>14</v>
      </c>
    </row>
    <row r="10" spans="5:58" ht="28.5" customHeight="1">
      <c r="E10" s="537"/>
      <c r="F10" s="521"/>
      <c r="G10" s="522"/>
      <c r="H10" s="507"/>
      <c r="I10" s="507"/>
      <c r="J10" s="507"/>
      <c r="K10" s="525"/>
      <c r="L10" s="525"/>
      <c r="M10" s="529"/>
      <c r="N10" s="526" t="s">
        <v>15</v>
      </c>
      <c r="O10" s="527"/>
      <c r="P10" s="528"/>
      <c r="Q10" s="529" t="s">
        <v>16</v>
      </c>
      <c r="R10" s="507"/>
      <c r="S10" s="509"/>
      <c r="T10" s="507"/>
      <c r="U10" s="530"/>
      <c r="V10" s="525"/>
      <c r="W10" s="525"/>
      <c r="X10" s="525"/>
      <c r="Y10" s="525"/>
      <c r="Z10" s="507"/>
    </row>
    <row r="11" spans="5:58" ht="113.25" customHeight="1">
      <c r="E11" s="538"/>
      <c r="F11" s="523"/>
      <c r="G11" s="524"/>
      <c r="H11" s="507"/>
      <c r="I11" s="507"/>
      <c r="J11" s="507"/>
      <c r="K11" s="525"/>
      <c r="L11" s="525"/>
      <c r="M11" s="529"/>
      <c r="N11" s="139" t="s">
        <v>17</v>
      </c>
      <c r="O11" s="139" t="s">
        <v>18</v>
      </c>
      <c r="P11" s="144" t="s">
        <v>19</v>
      </c>
      <c r="Q11" s="529"/>
      <c r="R11" s="507"/>
      <c r="S11" s="510"/>
      <c r="T11" s="507"/>
      <c r="U11" s="530"/>
      <c r="V11" s="139" t="s">
        <v>20</v>
      </c>
      <c r="W11" s="68" t="s">
        <v>21</v>
      </c>
      <c r="X11" s="144" t="s">
        <v>20</v>
      </c>
      <c r="Y11" s="68" t="s">
        <v>21</v>
      </c>
      <c r="Z11" s="507"/>
    </row>
    <row r="12" spans="5:58" ht="18.75" customHeight="1">
      <c r="E12" s="119" t="s">
        <v>22</v>
      </c>
      <c r="F12" s="535" t="s">
        <v>23</v>
      </c>
      <c r="G12" s="535"/>
      <c r="H12" s="535"/>
      <c r="I12" s="535"/>
      <c r="J12" s="535"/>
      <c r="K12" s="535"/>
      <c r="L12" s="535"/>
      <c r="M12" s="535"/>
      <c r="N12" s="535"/>
      <c r="O12" s="535"/>
      <c r="P12" s="535"/>
      <c r="Q12" s="535"/>
      <c r="R12" s="535"/>
      <c r="S12" s="535"/>
      <c r="T12" s="535"/>
      <c r="U12" s="535"/>
      <c r="V12" s="535"/>
      <c r="W12" s="535"/>
      <c r="X12" s="535"/>
      <c r="Y12" s="535"/>
      <c r="Z12" s="363"/>
    </row>
    <row r="13" spans="5:58" ht="20.100000000000001" customHeight="1">
      <c r="E13" s="120" t="s">
        <v>24</v>
      </c>
      <c r="F13" s="241" t="s">
        <v>25</v>
      </c>
      <c r="G13" s="121"/>
      <c r="H13" s="145"/>
      <c r="I13" s="145"/>
      <c r="J13" s="145"/>
      <c r="K13" s="121"/>
      <c r="L13" s="121"/>
      <c r="M13" s="123"/>
      <c r="N13" s="140"/>
      <c r="O13" s="140"/>
      <c r="P13" s="145"/>
      <c r="Q13" s="123"/>
      <c r="R13" s="145"/>
      <c r="S13" s="145"/>
      <c r="T13" s="145"/>
      <c r="U13" s="121"/>
      <c r="V13" s="140"/>
      <c r="W13" s="121"/>
      <c r="X13" s="145"/>
      <c r="Y13" s="121"/>
      <c r="Z13" s="364"/>
    </row>
    <row r="14" spans="5:58" ht="20.100000000000001" customHeight="1">
      <c r="E14" s="108" t="s">
        <v>26</v>
      </c>
      <c r="F14" s="242" t="s">
        <v>27</v>
      </c>
      <c r="G14" s="239"/>
      <c r="H14" s="190">
        <f>IFERROR(IF(COUNT(IndHUF!$AD$13),IF(IndHUF!$AD$13=0,"0",IndHUF!$AD$13),""),"")</f>
        <v>3</v>
      </c>
      <c r="I14" s="353">
        <f>+IF(COUNT(IndHUF!H19),IndHUF!H19,"")</f>
        <v>10234673</v>
      </c>
      <c r="J14" s="353" t="str">
        <f>+IF(COUNT(IndHUF!I19),IndHUF!I19,"")</f>
        <v/>
      </c>
      <c r="K14" s="132" t="str">
        <f>+IF(COUNT(IndHUF!J19),IndHUF!J19,"")</f>
        <v/>
      </c>
      <c r="L14" s="132">
        <f>+IF(COUNT(IndHUF!K19),IndHUF!K19,"")</f>
        <v>10234673</v>
      </c>
      <c r="M14" s="172">
        <f>+IFERROR(IF(COUNT(L14),ROUND(L14/'Shareholding Pattern'!$L$57*100,2),""),0)</f>
        <v>19.55</v>
      </c>
      <c r="N14" s="189">
        <f>+IF(COUNT(+IndHUF!M19),SUM(+IndHUF!M19),"")</f>
        <v>10234673</v>
      </c>
      <c r="O14" s="189" t="str">
        <f>+IF(COUNT(+IndHUF!N19),SUM(+IndHUF!N19),"")</f>
        <v/>
      </c>
      <c r="P14" s="353">
        <f>+IF(COUNT(IndHUF!O19),IndHUF!O19,"")</f>
        <v>10234673</v>
      </c>
      <c r="Q14" s="172">
        <f>+IF(COUNT(IndHUF!P19),IndHUF!P19,"")</f>
        <v>19.55</v>
      </c>
      <c r="R14" s="353" t="str">
        <f>+IF(COUNT(IndHUF!Q19),IndHUF!Q19,"")</f>
        <v/>
      </c>
      <c r="S14" s="353" t="str">
        <f>+IF(COUNT(IndHUF!R19),IndHUF!R19,"")</f>
        <v/>
      </c>
      <c r="T14" s="353" t="str">
        <f>+IF(COUNT(IndHUF!S19),IndHUF!S19,"")</f>
        <v/>
      </c>
      <c r="U14" s="133">
        <f>+IFERROR(IF(COUNT(L14,T14),ROUND(SUM(L14,T14)/SUM('Shareholding Pattern'!$L$57,'Shareholding Pattern'!$T$57)*100,2),""),0)</f>
        <v>19.55</v>
      </c>
      <c r="V14" s="210" t="str">
        <f>+IF(COUNT(IndHUF!U19),IndHUF!U19,"")</f>
        <v/>
      </c>
      <c r="W14" s="185" t="str">
        <f>+IFERROR(IF(COUNT(V14),ROUND(SUM(V14)/SUM(L14)*100,2),""),0)</f>
        <v/>
      </c>
      <c r="X14" s="210">
        <f>+IF(COUNT(IndHUF!W19),IndHUF!W19,"")</f>
        <v>4922602</v>
      </c>
      <c r="Y14" s="133">
        <f>+IFERROR(IF(COUNT(X14),ROUND(SUM(X14)/SUM(L14)*100,2),""),0)</f>
        <v>48.1</v>
      </c>
      <c r="Z14" s="353">
        <f>+IF(COUNT(IndHUF!Y19),IndHUF!Y19,"")</f>
        <v>10234673</v>
      </c>
      <c r="AA14" s="101"/>
      <c r="AR14" t="s">
        <v>184</v>
      </c>
      <c r="AX14" t="s">
        <v>218</v>
      </c>
      <c r="AZ14" t="s">
        <v>387</v>
      </c>
      <c r="BF14" t="s">
        <v>328</v>
      </c>
    </row>
    <row r="15" spans="5:58" ht="20.100000000000001" customHeight="1">
      <c r="E15" s="109" t="s">
        <v>28</v>
      </c>
      <c r="F15" s="243" t="s">
        <v>29</v>
      </c>
      <c r="G15" s="239"/>
      <c r="H15" s="190" t="str">
        <f>IFERROR(IF(COUNT(CGAndSG!$AD$13),IF(CGAndSG!$AD$13=0,"0",CGAndSG!$AD$13),""),"")</f>
        <v/>
      </c>
      <c r="I15" s="353" t="str">
        <f>IFERROR(IF(COUNT(CGAndSG!H16),(CGAndSG!H16),""),"")</f>
        <v/>
      </c>
      <c r="J15" s="353" t="str">
        <f>IFERROR(IF(COUNT(CGAndSG!I16),(CGAndSG!I16),""),"")</f>
        <v/>
      </c>
      <c r="K15" s="132" t="str">
        <f>IFERROR(IF(COUNT(CGAndSG!J16),(CGAndSG!J16),""),"")</f>
        <v/>
      </c>
      <c r="L15" s="132" t="str">
        <f>IFERROR(IF(COUNT(CGAndSG!K16),(CGAndSG!K16),""),"")</f>
        <v/>
      </c>
      <c r="M15" s="172" t="str">
        <f>+IFERROR(IF(COUNT(L15),ROUND(L15/'Shareholding Pattern'!$L$57*100,2),""),0)</f>
        <v/>
      </c>
      <c r="N15" s="287" t="str">
        <f>IFERROR(IF(COUNT(CGAndSG!M16),(CGAndSG!M16),""),"")</f>
        <v/>
      </c>
      <c r="O15" s="189" t="str">
        <f>IFERROR(IF(COUNT(CGAndSG!N16),(CGAndSG!N16),""),"")</f>
        <v/>
      </c>
      <c r="P15" s="353" t="str">
        <f>IFERROR(IF(COUNT(CGAndSG!O16),(CGAndSG!O16),""),"")</f>
        <v/>
      </c>
      <c r="Q15" s="172" t="str">
        <f>IFERROR(IF(COUNT(CGAndSG!P16),(CGAndSG!P16),""),0)</f>
        <v/>
      </c>
      <c r="R15" s="353" t="str">
        <f>IFERROR(IF(COUNT(CGAndSG!Q16),(CGAndSG!Q16),""),"")</f>
        <v/>
      </c>
      <c r="S15" s="353" t="str">
        <f>IFERROR(IF(COUNT(CGAndSG!R16),(CGAndSG!R16),""),"")</f>
        <v/>
      </c>
      <c r="T15" s="353" t="str">
        <f>IFERROR(IF(COUNT(CGAndSG!S16),(CGAndSG!S16),""),"")</f>
        <v/>
      </c>
      <c r="U15" s="133" t="str">
        <f>+IFERROR(IF(COUNT(L15,T15),ROUND(SUM(L15,T15)/SUM('Shareholding Pattern'!$L$57,'Shareholding Pattern'!$T$57)*100,2),""),0)</f>
        <v/>
      </c>
      <c r="V15" s="210" t="str">
        <f>IFERROR(IF(COUNT(CGAndSG!U16),(CGAndSG!U16),""),"")</f>
        <v/>
      </c>
      <c r="W15" s="185" t="str">
        <f t="shared" ref="W15:W17" si="0">+IFERROR(IF(COUNT(V15),ROUND(SUM(V15)/SUM(L15)*100,2),""),0)</f>
        <v/>
      </c>
      <c r="X15" s="210" t="str">
        <f>IFERROR(IF(COUNT(CGAndSG!W16),(CGAndSG!W16),""),"")</f>
        <v/>
      </c>
      <c r="Y15" s="133" t="str">
        <f t="shared" ref="Y15:Y17" si="1">+IFERROR(IF(COUNT(X15),ROUND(SUM(X15)/SUM(L15)*100,2),""),0)</f>
        <v/>
      </c>
      <c r="Z15" s="353" t="str">
        <f>IFERROR(IF(COUNT(CGAndSG!Y16),(CGAndSG!Y16),""),"")</f>
        <v/>
      </c>
      <c r="AA15" s="101"/>
      <c r="AR15" t="s">
        <v>185</v>
      </c>
      <c r="AX15" t="s">
        <v>219</v>
      </c>
      <c r="AZ15" t="s">
        <v>388</v>
      </c>
      <c r="BF15" t="s">
        <v>330</v>
      </c>
    </row>
    <row r="16" spans="5:58" ht="20.100000000000001" customHeight="1">
      <c r="E16" s="108" t="s">
        <v>30</v>
      </c>
      <c r="F16" s="243" t="s">
        <v>31</v>
      </c>
      <c r="H16" s="191" t="str">
        <f>IFERROR(IF(COUNT(Banks!$AD$13),IF(Banks!$AD$13=0,"0",Banks!$AD$13),""),"")</f>
        <v/>
      </c>
      <c r="I16" s="353" t="str">
        <f>IFERROR(IF(COUNT(Banks!H16),(Banks!H16),""),"")</f>
        <v/>
      </c>
      <c r="J16" s="353" t="str">
        <f>IFERROR(IF(COUNT(Banks!I16),(Banks!I16),""),"")</f>
        <v/>
      </c>
      <c r="K16" s="111" t="str">
        <f>IFERROR(IF(COUNT(Banks!J16),(Banks!J16),""),"")</f>
        <v/>
      </c>
      <c r="L16" s="132" t="str">
        <f>IFERROR(IF(COUNT(Banks!K16),(Banks!K16),""),"")</f>
        <v/>
      </c>
      <c r="M16" s="172" t="str">
        <f>+IFERROR(IF(COUNT(L16),ROUND(L16/'Shareholding Pattern'!$L$57*100,2),""),0)</f>
        <v/>
      </c>
      <c r="N16" s="287" t="str">
        <f>IFERROR(IF(COUNT(Banks!M16),(Banks!M16),""),"")</f>
        <v/>
      </c>
      <c r="O16" s="189" t="str">
        <f>IFERROR(IF(COUNT(Banks!N16),(Banks!N16),""),"")</f>
        <v/>
      </c>
      <c r="P16" s="353" t="str">
        <f>IFERROR(IF(COUNT(Banks!O16),(Banks!O16),""),"")</f>
        <v/>
      </c>
      <c r="Q16" s="172" t="str">
        <f>IFERROR(IF(COUNT(Banks!P16),(Banks!P16),""),0)</f>
        <v/>
      </c>
      <c r="R16" s="353" t="str">
        <f>IFERROR(IF(COUNT(Banks!Q16),(Banks!Q16),""),"")</f>
        <v/>
      </c>
      <c r="S16" s="353" t="str">
        <f>IFERROR(IF(COUNT(Banks!R16),(Banks!R16),""),"")</f>
        <v/>
      </c>
      <c r="T16" s="353" t="str">
        <f>IFERROR(IF(COUNT(Banks!S16),(Banks!S16),""),"")</f>
        <v/>
      </c>
      <c r="U16" s="133" t="str">
        <f>+IFERROR(IF(COUNT(L16,T16),ROUND(SUM(L16,T16)/SUM('Shareholding Pattern'!$L$57,'Shareholding Pattern'!$T$57)*100,2),""),0)</f>
        <v/>
      </c>
      <c r="V16" s="210" t="str">
        <f>IFERROR(IF(COUNT(Banks!U16),(Banks!U16),""),"")</f>
        <v/>
      </c>
      <c r="W16" s="185" t="str">
        <f t="shared" si="0"/>
        <v/>
      </c>
      <c r="X16" s="210" t="str">
        <f>IFERROR(IF(COUNT(Banks!W16),(Banks!W16),""),"")</f>
        <v/>
      </c>
      <c r="Y16" s="133" t="str">
        <f t="shared" si="1"/>
        <v/>
      </c>
      <c r="Z16" s="353" t="str">
        <f>IFERROR(IF(COUNT(Banks!Y16),(Banks!Y16),""),"")</f>
        <v/>
      </c>
      <c r="AA16" s="101"/>
      <c r="AR16" t="s">
        <v>186</v>
      </c>
      <c r="AX16" t="s">
        <v>331</v>
      </c>
      <c r="AZ16" t="s">
        <v>227</v>
      </c>
      <c r="BF16" t="s">
        <v>353</v>
      </c>
    </row>
    <row r="17" spans="5:58" ht="20.100000000000001" customHeight="1">
      <c r="E17" s="112" t="s">
        <v>32</v>
      </c>
      <c r="F17" s="244" t="s">
        <v>33</v>
      </c>
      <c r="H17" s="191">
        <f>IFERROR(IF(COUNT(OtherIND!$AG$13),IF(OtherIND!$AG$13=0,"0",OtherIND!$AG$13),""),"")</f>
        <v>2</v>
      </c>
      <c r="I17" s="354">
        <f>IFERROR(IF(COUNT(OtherIND!J18),(OtherIND!J18),""),"")</f>
        <v>14950076</v>
      </c>
      <c r="J17" s="354" t="str">
        <f>IFERROR(IF(COUNT(OtherIND!K18),(OtherIND!K18),""),"")</f>
        <v/>
      </c>
      <c r="K17" s="134" t="str">
        <f>IFERROR(IF(COUNT(OtherIND!L18),(OtherIND!L18),""),"")</f>
        <v/>
      </c>
      <c r="L17" s="134">
        <f>IFERROR(IF(COUNT(OtherIND!M18),(OtherIND!M18),""),"")</f>
        <v>14950076</v>
      </c>
      <c r="M17" s="214">
        <f>+IFERROR(IF(COUNT(L17),ROUND(L17/'Shareholding Pattern'!$L$57*100,2),""),0)</f>
        <v>28.56</v>
      </c>
      <c r="N17" s="287">
        <f>IFERROR(IF(COUNT(OtherIND!O18),(OtherIND!O18),""),"")</f>
        <v>14950076</v>
      </c>
      <c r="O17" s="189" t="str">
        <f>IFERROR(IF(COUNT(OtherIND!P18),(OtherIND!P18),""),"")</f>
        <v/>
      </c>
      <c r="P17" s="354">
        <f>IFERROR(IF(COUNT(OtherIND!Q18),(OtherIND!Q18),""),"")</f>
        <v>14950076</v>
      </c>
      <c r="Q17" s="214">
        <f>IFERROR(IF(COUNT(OtherIND!R18),(OtherIND!R18),""),0)</f>
        <v>28.56</v>
      </c>
      <c r="R17" s="354" t="str">
        <f>IFERROR(IF(COUNT(OtherIND!S18),(OtherIND!S18),""),"")</f>
        <v/>
      </c>
      <c r="S17" s="354" t="str">
        <f>IFERROR(IF(COUNT(OtherIND!T18),(OtherIND!T18),""),"")</f>
        <v/>
      </c>
      <c r="T17" s="354" t="str">
        <f>IFERROR(IF(COUNT(OtherIND!U18),(OtherIND!U18),""),"")</f>
        <v/>
      </c>
      <c r="U17" s="135">
        <f>+IFERROR(IF(COUNT(L17,T17),ROUND(SUM(L17,T17)/SUM('Shareholding Pattern'!$L$57,'Shareholding Pattern'!$T$57)*100,2),""),0)</f>
        <v>28.56</v>
      </c>
      <c r="V17" s="210" t="str">
        <f>IFERROR(IF(COUNT(OtherIND!W18),(OtherIND!W18),""),"")</f>
        <v/>
      </c>
      <c r="W17" s="233" t="str">
        <f t="shared" si="0"/>
        <v/>
      </c>
      <c r="X17" s="210">
        <f>IFERROR(IF(COUNT(OtherIND!Y18),(OtherIND!Y18),""),"")</f>
        <v>0</v>
      </c>
      <c r="Y17" s="135">
        <f t="shared" si="1"/>
        <v>0</v>
      </c>
      <c r="Z17" s="354">
        <f>IFERROR(IF(COUNT(OtherIND!AA18),(OtherIND!AA18),""),"")</f>
        <v>14950076</v>
      </c>
      <c r="AA17" s="101"/>
      <c r="AR17" t="s">
        <v>187</v>
      </c>
      <c r="AX17" t="s">
        <v>332</v>
      </c>
      <c r="AZ17" t="s">
        <v>390</v>
      </c>
      <c r="BF17" t="s">
        <v>369</v>
      </c>
    </row>
    <row r="18" spans="5:58" ht="20.100000000000001" customHeight="1">
      <c r="E18" s="493" t="s">
        <v>35</v>
      </c>
      <c r="F18" s="493"/>
      <c r="G18" s="493"/>
      <c r="H18" s="64">
        <f>+IFERROR(IF(COUNT(H14:H17),ROUND(SUM(H14:H17),0),""),"")</f>
        <v>5</v>
      </c>
      <c r="I18" s="64">
        <f t="shared" ref="I18:Z18" si="2">+IFERROR(IF(COUNT(I14:I17),ROUND(SUM(I14:I17),0),""),"")</f>
        <v>25184749</v>
      </c>
      <c r="J18" s="64" t="str">
        <f t="shared" si="2"/>
        <v/>
      </c>
      <c r="K18" s="4" t="str">
        <f t="shared" si="2"/>
        <v/>
      </c>
      <c r="L18" s="64">
        <f t="shared" si="2"/>
        <v>25184749</v>
      </c>
      <c r="M18" s="174">
        <f>+IFERROR(IF(COUNT(L18),ROUND(L18/'Shareholding Pattern'!$L$57*100,2),""),0)</f>
        <v>48.11</v>
      </c>
      <c r="N18" s="141">
        <f t="shared" si="2"/>
        <v>25184749</v>
      </c>
      <c r="O18" s="141" t="str">
        <f t="shared" si="2"/>
        <v/>
      </c>
      <c r="P18" s="64">
        <f t="shared" si="2"/>
        <v>25184749</v>
      </c>
      <c r="Q18" s="182">
        <f>IFERROR(IF(COUNT(P18),ROUND(P18/$P$58*100,2),""),0)</f>
        <v>48.11</v>
      </c>
      <c r="R18" s="64" t="str">
        <f t="shared" si="2"/>
        <v/>
      </c>
      <c r="S18" s="64" t="str">
        <f t="shared" si="2"/>
        <v/>
      </c>
      <c r="T18" s="64" t="str">
        <f t="shared" si="2"/>
        <v/>
      </c>
      <c r="U18" s="136">
        <f>+IFERROR(IF(COUNT(L18,T18),ROUND(SUM(L18,T18)/SUM('Shareholding Pattern'!$L$57,'Shareholding Pattern'!$T$57)*100,2),""),0)</f>
        <v>48.11</v>
      </c>
      <c r="V18" s="64" t="str">
        <f t="shared" si="2"/>
        <v/>
      </c>
      <c r="W18" s="186" t="str">
        <f>+IFERROR(IF(COUNT(V18),ROUND(SUM(V18)/SUM(L18)*100,2),""),0)</f>
        <v/>
      </c>
      <c r="X18" s="64">
        <f t="shared" si="2"/>
        <v>4922602</v>
      </c>
      <c r="Y18" s="137">
        <f>+IFERROR(IF(COUNT(X18),ROUND(SUM(X18)/SUM(L18)*100,2),""),0)</f>
        <v>19.55</v>
      </c>
      <c r="Z18" s="64">
        <f t="shared" si="2"/>
        <v>25184749</v>
      </c>
      <c r="AA18" s="101"/>
      <c r="AR18" t="s">
        <v>188</v>
      </c>
      <c r="AX18" t="s">
        <v>333</v>
      </c>
      <c r="AZ18" t="s">
        <v>228</v>
      </c>
      <c r="BF18" t="s">
        <v>354</v>
      </c>
    </row>
    <row r="19" spans="5:58" ht="20.100000000000001" customHeight="1">
      <c r="E19" s="113" t="s">
        <v>36</v>
      </c>
      <c r="F19" s="38" t="s">
        <v>37</v>
      </c>
      <c r="G19" s="39"/>
      <c r="H19" s="146"/>
      <c r="I19" s="146"/>
      <c r="J19" s="146"/>
      <c r="K19" s="39"/>
      <c r="L19" s="39"/>
      <c r="M19" s="124"/>
      <c r="N19" s="142"/>
      <c r="O19" s="142"/>
      <c r="P19" s="146"/>
      <c r="Q19" s="124"/>
      <c r="R19" s="146"/>
      <c r="S19" s="146"/>
      <c r="T19" s="146"/>
      <c r="U19" s="39"/>
      <c r="V19" s="142"/>
      <c r="W19" s="39"/>
      <c r="X19" s="146"/>
      <c r="Y19" s="39"/>
      <c r="Z19" s="365"/>
      <c r="AA19" s="101"/>
      <c r="AX19" t="s">
        <v>39</v>
      </c>
      <c r="AZ19" t="s">
        <v>229</v>
      </c>
      <c r="BF19" t="s">
        <v>355</v>
      </c>
    </row>
    <row r="20" spans="5:58" ht="34.5" customHeight="1">
      <c r="E20" s="109" t="s">
        <v>26</v>
      </c>
      <c r="F20" s="248" t="s">
        <v>38</v>
      </c>
      <c r="H20" s="190" t="str">
        <f>IFERROR(IF(COUNT(Individuals!$AD$13),IF(Individuals!$AD$13=0,"0",Individuals!$AD$13),""),"")</f>
        <v/>
      </c>
      <c r="I20" s="190" t="str">
        <f>IFERROR(IF(COUNT(Individuals!H16),(Individuals!H16),""),"")</f>
        <v/>
      </c>
      <c r="J20" s="190" t="str">
        <f>IFERROR(IF(COUNT(Individuals!I16),(Individuals!I16),""),"")</f>
        <v/>
      </c>
      <c r="K20" s="114" t="str">
        <f>IFERROR(IF(COUNT(Individuals!J16),(Individuals!J16),""),"")</f>
        <v/>
      </c>
      <c r="L20" s="190" t="str">
        <f>IFERROR(IF(COUNT(Individuals!K16),(Individuals!K16),""),"")</f>
        <v/>
      </c>
      <c r="M20" s="173" t="str">
        <f>+IFERROR(IF(COUNT(L20),ROUND(L20/'Shareholding Pattern'!$L$57*100,2),""),0)</f>
        <v/>
      </c>
      <c r="N20" s="287" t="str">
        <f>IFERROR(IF(COUNT(Individuals!M16),(Individuals!M16),""),"")</f>
        <v/>
      </c>
      <c r="O20" s="189" t="str">
        <f>IFERROR(IF(COUNT(Individuals!N16),(Individuals!N16),""),"")</f>
        <v/>
      </c>
      <c r="P20" s="190" t="str">
        <f>IFERROR(IF(COUNT(Individuals!O16),(Individuals!O16),""),"")</f>
        <v/>
      </c>
      <c r="Q20" s="184" t="str">
        <f>IFERROR(IF(COUNT(Individuals!P16),(Individuals!P16),""),0)</f>
        <v/>
      </c>
      <c r="R20" s="190" t="str">
        <f>IFERROR(IF(COUNT(Individuals!Q16),(Individuals!Q16),""),"")</f>
        <v/>
      </c>
      <c r="S20" s="190" t="str">
        <f>IFERROR(IF(COUNT(Individuals!R16),(Individuals!R16),""),"")</f>
        <v/>
      </c>
      <c r="T20" s="190" t="str">
        <f>IFERROR(IF(COUNT(Individuals!S16),(Individuals!S16),""),"")</f>
        <v/>
      </c>
      <c r="U20" s="138" t="str">
        <f>+IFERROR(IF(COUNT(L20,T20),ROUND(SUM(L20,T20)/SUM('Shareholding Pattern'!$L$57,'Shareholding Pattern'!$T$57)*100,2),""),0)</f>
        <v/>
      </c>
      <c r="V20" s="210" t="str">
        <f>IFERROR(IF(COUNT(Individuals!U16),(Individuals!U16),""),"")</f>
        <v/>
      </c>
      <c r="W20" s="262" t="str">
        <f t="shared" ref="W20:W25" si="3">+IFERROR(IF(COUNT(V20),ROUND(SUM(V20)/SUM(L20)*100,2),""),0)</f>
        <v/>
      </c>
      <c r="X20" s="210" t="str">
        <f>IFERROR(IF(COUNT(Individuals!W16),(Individuals!W16),""),"")</f>
        <v/>
      </c>
      <c r="Y20" s="138" t="str">
        <f t="shared" ref="Y20:Y26" si="4">+IFERROR(IF(COUNT(X20),ROUND(SUM(X20)/SUM(L20)*100,2),""),0)</f>
        <v/>
      </c>
      <c r="Z20" s="190" t="str">
        <f>IFERROR(IF(COUNT(Individuals!Y16),(Individuals!Y16),""),"")</f>
        <v/>
      </c>
      <c r="AA20" s="101"/>
      <c r="AR20" t="s">
        <v>189</v>
      </c>
      <c r="AX20" t="s">
        <v>40</v>
      </c>
      <c r="AZ20" t="s">
        <v>231</v>
      </c>
      <c r="BF20" t="s">
        <v>371</v>
      </c>
    </row>
    <row r="21" spans="5:58" ht="20.100000000000001" customHeight="1">
      <c r="E21" s="109" t="s">
        <v>28</v>
      </c>
      <c r="F21" s="250" t="s">
        <v>39</v>
      </c>
      <c r="H21" s="191" t="str">
        <f>IFERROR(IF(COUNT(Government!$AD$13),IF(Government!$AD$13=0,"0",Government!$AD$13),""),"")</f>
        <v/>
      </c>
      <c r="I21" s="191" t="str">
        <f>IFERROR(IF(COUNT(Government!H16),(Government!H16),""),"")</f>
        <v/>
      </c>
      <c r="J21" s="191" t="str">
        <f>IFERROR(IF(COUNT(Government!I16),(Government!I16),""),"")</f>
        <v/>
      </c>
      <c r="K21" s="110" t="str">
        <f>IFERROR(IF(COUNT(Government!J16),(Government!J16),""),"")</f>
        <v/>
      </c>
      <c r="L21" s="191" t="str">
        <f>IFERROR(IF(COUNT(Government!K16),(Government!K16),""),"")</f>
        <v/>
      </c>
      <c r="M21" s="172" t="str">
        <f>+IFERROR(IF(COUNT(L21),ROUND(L21/'Shareholding Pattern'!$L$57*100,2),""),0)</f>
        <v/>
      </c>
      <c r="N21" s="287" t="str">
        <f>IFERROR(IF(COUNT(Government!M16),(Government!M16),""),"")</f>
        <v/>
      </c>
      <c r="O21" s="189" t="str">
        <f>IFERROR(IF(COUNT(Government!N16),(Government!N16),""),"")</f>
        <v/>
      </c>
      <c r="P21" s="191" t="str">
        <f>IFERROR(IF(COUNT(Government!O16),(Government!O16),""),"")</f>
        <v/>
      </c>
      <c r="Q21" s="181" t="str">
        <f>IFERROR(IF(COUNT(Government!P16),(Government!P16),""),0)</f>
        <v/>
      </c>
      <c r="R21" s="191" t="str">
        <f>IFERROR(IF(COUNT(Government!Q16),(Government!Q16),""),"")</f>
        <v/>
      </c>
      <c r="S21" s="191" t="str">
        <f>IFERROR(IF(COUNT(Government!R16),(Government!R16),""),"")</f>
        <v/>
      </c>
      <c r="T21" s="191" t="str">
        <f>IFERROR(IF(COUNT(Government!S16),(Government!S16),""),"")</f>
        <v/>
      </c>
      <c r="U21" s="133" t="str">
        <f>+IFERROR(IF(COUNT(L21,T21),ROUND(SUM(L21,T21)/SUM('Shareholding Pattern'!$L$57,'Shareholding Pattern'!$T$57)*100,2),""),0)</f>
        <v/>
      </c>
      <c r="V21" s="210" t="str">
        <f>IFERROR(IF(COUNT(Government!U16),(Government!U16),""),"")</f>
        <v/>
      </c>
      <c r="W21" s="185" t="str">
        <f t="shared" si="3"/>
        <v/>
      </c>
      <c r="X21" s="210" t="str">
        <f>IFERROR(IF(COUNT(Government!W16),(Government!W16),""),"")</f>
        <v/>
      </c>
      <c r="Y21" s="133" t="str">
        <f t="shared" si="4"/>
        <v/>
      </c>
      <c r="Z21" s="191" t="str">
        <f>IFERROR(IF(COUNT(Government!Y16),(Government!Y16),""),"")</f>
        <v/>
      </c>
      <c r="AA21" s="101"/>
      <c r="AR21" t="s">
        <v>190</v>
      </c>
      <c r="AX21" t="s">
        <v>334</v>
      </c>
      <c r="AZ21" t="s">
        <v>230</v>
      </c>
      <c r="BF21" t="s">
        <v>356</v>
      </c>
    </row>
    <row r="22" spans="5:58" ht="20.100000000000001" customHeight="1">
      <c r="E22" s="109" t="s">
        <v>30</v>
      </c>
      <c r="F22" s="250" t="s">
        <v>40</v>
      </c>
      <c r="H22" s="191" t="str">
        <f>IFERROR(IF(COUNT(Institutions!$AD$13),IF(Institutions!$AD$13=0,"0",Institutions!$AD$13),""),"")</f>
        <v/>
      </c>
      <c r="I22" s="191" t="str">
        <f>IFERROR(IF(COUNT(Institutions!H16),(Institutions!H16),""),"")</f>
        <v/>
      </c>
      <c r="J22" s="191" t="str">
        <f>IFERROR(IF(COUNT(Institutions!I16),(Institutions!I16),""),"")</f>
        <v/>
      </c>
      <c r="K22" s="110" t="str">
        <f>IFERROR(IF(COUNT(Institutions!J16),(Institutions!J16),""),"")</f>
        <v/>
      </c>
      <c r="L22" s="191" t="str">
        <f>IFERROR(IF(COUNT(Institutions!K16),(Institutions!K16),""),"")</f>
        <v/>
      </c>
      <c r="M22" s="172" t="str">
        <f>+IFERROR(IF(COUNT(L22),ROUND(L22/'Shareholding Pattern'!$L$57*100,2),""),0)</f>
        <v/>
      </c>
      <c r="N22" s="287" t="str">
        <f>IFERROR(IF(COUNT(Institutions!M16),(Institutions!M16),""),"")</f>
        <v/>
      </c>
      <c r="O22" s="189" t="str">
        <f>IFERROR(IF(COUNT(Institutions!N16),(Institutions!N16),""),"")</f>
        <v/>
      </c>
      <c r="P22" s="191" t="str">
        <f>IFERROR(IF(COUNT(Institutions!O16),(Institutions!O16),""),"")</f>
        <v/>
      </c>
      <c r="Q22" s="181" t="str">
        <f>IFERROR(IF(COUNT(Institutions!P16),(Institutions!P16),""),0)</f>
        <v/>
      </c>
      <c r="R22" s="191" t="str">
        <f>IFERROR(IF(COUNT(Institutions!Q16),(Institutions!Q16),""),"")</f>
        <v/>
      </c>
      <c r="S22" s="191" t="str">
        <f>IFERROR(IF(COUNT(Institutions!R16),(Institutions!R16),""),"")</f>
        <v/>
      </c>
      <c r="T22" s="191" t="str">
        <f>IFERROR(IF(COUNT(Institutions!S16),(Institutions!S16),""),"")</f>
        <v/>
      </c>
      <c r="U22" s="133" t="str">
        <f>+IFERROR(IF(COUNT(L22,T22),ROUND(SUM(L22,T22)/SUM('Shareholding Pattern'!$L$57,'Shareholding Pattern'!$T$57)*100,2),""),0)</f>
        <v/>
      </c>
      <c r="V22" s="210" t="str">
        <f>IFERROR(IF(COUNT(Institutions!U16),(Institutions!U16),""),"")</f>
        <v/>
      </c>
      <c r="W22" s="185" t="str">
        <f t="shared" si="3"/>
        <v/>
      </c>
      <c r="X22" s="210" t="str">
        <f>IFERROR(IF(COUNT(Institutions!W16),(Institutions!W16),""),"")</f>
        <v/>
      </c>
      <c r="Y22" s="133" t="str">
        <f t="shared" si="4"/>
        <v/>
      </c>
      <c r="Z22" s="191" t="str">
        <f>IFERROR(IF(COUNT(Institutions!Y16),(Institutions!Y16),""),"")</f>
        <v/>
      </c>
      <c r="AA22" s="101"/>
      <c r="AR22" t="s">
        <v>192</v>
      </c>
      <c r="AX22" t="s">
        <v>335</v>
      </c>
      <c r="AZ22" t="s">
        <v>232</v>
      </c>
      <c r="BF22" t="s">
        <v>372</v>
      </c>
    </row>
    <row r="23" spans="5:58" ht="20.100000000000001" customHeight="1">
      <c r="E23" s="109" t="s">
        <v>32</v>
      </c>
      <c r="F23" s="250" t="s">
        <v>41</v>
      </c>
      <c r="H23" s="191" t="str">
        <f>IFERROR(IF(COUNT(FPIPromoter!$AD$13),IF(FPIPromoter!$AD$13=0,"0",FPIPromoter!$AD$13),""),"")</f>
        <v/>
      </c>
      <c r="I23" s="191" t="str">
        <f>IFERROR(IF(COUNT(FPIPromoter!H16),(FPIPromoter!H16),""),"")</f>
        <v/>
      </c>
      <c r="J23" s="191" t="str">
        <f>IFERROR(IF(COUNT(FPIPromoter!I16),(FPIPromoter!I16),""),"")</f>
        <v/>
      </c>
      <c r="K23" s="110" t="str">
        <f>IFERROR(IF(COUNT(FPIPromoter!J16),(FPIPromoter!J16),""),"")</f>
        <v/>
      </c>
      <c r="L23" s="191" t="str">
        <f>IFERROR(IF(COUNT(FPIPromoter!K16),(FPIPromoter!K16),""),"")</f>
        <v/>
      </c>
      <c r="M23" s="172" t="str">
        <f>+IFERROR(IF(COUNT(L23),ROUND(L23/'Shareholding Pattern'!$L$57*100,2),""),0)</f>
        <v/>
      </c>
      <c r="N23" s="287" t="str">
        <f>IFERROR(IF(COUNT(FPIPromoter!M16),(FPIPromoter!M16),""),"")</f>
        <v/>
      </c>
      <c r="O23" s="189" t="str">
        <f>IFERROR(IF(COUNT(FPIPromoter!N16),(FPIPromoter!N16),""),"")</f>
        <v/>
      </c>
      <c r="P23" s="191" t="str">
        <f>IFERROR(IF(COUNT(FPIPromoter!O16),(FPIPromoter!O16),""),"")</f>
        <v/>
      </c>
      <c r="Q23" s="181" t="str">
        <f>IFERROR(IF(COUNT(FPIPromoter!P16),(FPIPromoter!P16),""),0)</f>
        <v/>
      </c>
      <c r="R23" s="191" t="str">
        <f>IFERROR(IF(COUNT(FPIPromoter!Q16),(FPIPromoter!Q16),""),"")</f>
        <v/>
      </c>
      <c r="S23" s="191" t="str">
        <f>IFERROR(IF(COUNT(FPIPromoter!R16),(FPIPromoter!R16),""),"")</f>
        <v/>
      </c>
      <c r="T23" s="191" t="str">
        <f>IFERROR(IF(COUNT(FPIPromoter!S16),(FPIPromoter!S16),""),"")</f>
        <v/>
      </c>
      <c r="U23" s="133" t="str">
        <f>+IFERROR(IF(COUNT(L23,T23),ROUND(SUM(L23,T23)/SUM('Shareholding Pattern'!$L$57,'Shareholding Pattern'!$T$57)*100,2),""),0)</f>
        <v/>
      </c>
      <c r="V23" s="210" t="str">
        <f>IFERROR(IF(COUNT(FPIPromoter!U16),(FPIPromoter!U16),""),"")</f>
        <v/>
      </c>
      <c r="W23" s="185" t="str">
        <f t="shared" si="3"/>
        <v/>
      </c>
      <c r="X23" s="210" t="str">
        <f>IFERROR(IF(COUNT(FPIPromoter!W16),(FPIPromoter!W16),""),"")</f>
        <v/>
      </c>
      <c r="Y23" s="133" t="str">
        <f t="shared" si="4"/>
        <v/>
      </c>
      <c r="Z23" s="191" t="str">
        <f>IFERROR(IF(COUNT(FPIPromoter!Y16),(FPIPromoter!Y16),""),"")</f>
        <v/>
      </c>
      <c r="AA23" s="101"/>
      <c r="AR23" t="s">
        <v>191</v>
      </c>
      <c r="AX23" t="s">
        <v>336</v>
      </c>
      <c r="AZ23" t="s">
        <v>233</v>
      </c>
      <c r="BF23" t="s">
        <v>373</v>
      </c>
    </row>
    <row r="24" spans="5:58" ht="20.100000000000001" customHeight="1">
      <c r="E24" s="115" t="s">
        <v>42</v>
      </c>
      <c r="F24" s="252" t="s">
        <v>33</v>
      </c>
      <c r="H24" s="218" t="str">
        <f>IFERROR(IF(COUNT(OtherForeign!$AG$13),IF(OtherForeign!$AG$13=0,"0",OtherForeign!$AG$13),""),"")</f>
        <v/>
      </c>
      <c r="I24" s="218" t="str">
        <f>IFERROR(IF(COUNT(OtherForeign!J16),(OtherForeign!J16),""),"")</f>
        <v/>
      </c>
      <c r="J24" s="218" t="str">
        <f>IFERROR(IF(COUNT(OtherForeign!K16),(OtherForeign!K16),""),"")</f>
        <v/>
      </c>
      <c r="K24" s="116" t="str">
        <f>IFERROR(IF(COUNT(OtherForeign!L16),(OtherForeign!L16),""),"")</f>
        <v/>
      </c>
      <c r="L24" s="218" t="str">
        <f>IFERROR(IF(COUNT(OtherForeign!M16),(OtherForeign!M16),""),"")</f>
        <v/>
      </c>
      <c r="M24" s="214" t="str">
        <f>+IFERROR(IF(COUNT(L24),ROUND(L24/'Shareholding Pattern'!$L$57*100,2),""),0)</f>
        <v/>
      </c>
      <c r="N24" s="287" t="str">
        <f>IFERROR(IF(COUNT(OtherForeign!O16),(OtherForeign!O16),""),"")</f>
        <v/>
      </c>
      <c r="O24" s="189" t="str">
        <f>IFERROR(IF(COUNT(OtherForeign!P16),(OtherForeign!P16),""),"")</f>
        <v/>
      </c>
      <c r="P24" s="218" t="str">
        <f>IFERROR(IF(COUNT(OtherForeign!Q16),(OtherForeign!Q16),""),"")</f>
        <v/>
      </c>
      <c r="Q24" s="219" t="str">
        <f>IFERROR(IF(COUNT(OtherForeign!R16),(OtherForeign!R16),""),0)</f>
        <v/>
      </c>
      <c r="R24" s="218" t="str">
        <f>IFERROR(IF(COUNT(OtherForeign!S16),(OtherForeign!S16),""),"")</f>
        <v/>
      </c>
      <c r="S24" s="218" t="str">
        <f>IFERROR(IF(COUNT(OtherForeign!T16),(OtherForeign!T16),""),"")</f>
        <v/>
      </c>
      <c r="T24" s="218" t="str">
        <f>IFERROR(IF(COUNT(OtherForeign!U16),(OtherForeign!U16),""),"")</f>
        <v/>
      </c>
      <c r="U24" s="135" t="str">
        <f>+IFERROR(IF(COUNT(L24,T24),ROUND(SUM(L24,T24)/SUM('Shareholding Pattern'!$L$57,'Shareholding Pattern'!$T$57)*100,2),""),0)</f>
        <v/>
      </c>
      <c r="V24" s="210" t="str">
        <f>IFERROR(IF(COUNT(OtherForeign!W16),(OtherForeign!W16),""),"")</f>
        <v/>
      </c>
      <c r="W24" s="233" t="str">
        <f t="shared" si="3"/>
        <v/>
      </c>
      <c r="X24" s="210" t="str">
        <f>IFERROR(IF(COUNT(OtherForeign!Y16),(OtherForeign!Y16),""),"")</f>
        <v/>
      </c>
      <c r="Y24" s="135" t="str">
        <f t="shared" si="4"/>
        <v/>
      </c>
      <c r="Z24" s="218" t="str">
        <f>IFERROR(IF(COUNT(OtherForeign!AA16),(OtherForeign!AA16),""),"")</f>
        <v/>
      </c>
      <c r="AA24" s="101"/>
      <c r="AR24" t="s">
        <v>193</v>
      </c>
      <c r="AX24" t="s">
        <v>337</v>
      </c>
      <c r="AZ24" t="s">
        <v>234</v>
      </c>
      <c r="BF24" t="s">
        <v>357</v>
      </c>
    </row>
    <row r="25" spans="5:58" ht="20.100000000000001" customHeight="1">
      <c r="E25" s="493" t="s">
        <v>43</v>
      </c>
      <c r="F25" s="493"/>
      <c r="G25" s="493"/>
      <c r="H25" s="159" t="str">
        <f>+IFERROR(IF(COUNT(H20:H24),ROUND(SUM(H20:H24),0),""),"")</f>
        <v/>
      </c>
      <c r="I25" s="159" t="str">
        <f t="shared" ref="I25:Z25" si="5">+IFERROR(IF(COUNT(I20:I24),ROUND(SUM(I20:I24),0),""),"")</f>
        <v/>
      </c>
      <c r="J25" s="159" t="str">
        <f t="shared" si="5"/>
        <v/>
      </c>
      <c r="K25" s="157" t="str">
        <f t="shared" si="5"/>
        <v/>
      </c>
      <c r="L25" s="159" t="str">
        <f t="shared" si="5"/>
        <v/>
      </c>
      <c r="M25" s="174" t="str">
        <f>+IFERROR(IF(COUNT(L25),ROUND(L25/'Shareholding Pattern'!$L$57*100,2),""),0)</f>
        <v/>
      </c>
      <c r="N25" s="158" t="str">
        <f t="shared" si="5"/>
        <v/>
      </c>
      <c r="O25" s="158" t="str">
        <f t="shared" si="5"/>
        <v/>
      </c>
      <c r="P25" s="159" t="str">
        <f t="shared" si="5"/>
        <v/>
      </c>
      <c r="Q25" s="182" t="str">
        <f>IFERROR(IF(COUNT(P25),ROUND(P25/$P$58*100,2),""),0)</f>
        <v/>
      </c>
      <c r="R25" s="355" t="str">
        <f t="shared" si="5"/>
        <v/>
      </c>
      <c r="S25" s="355" t="str">
        <f t="shared" si="5"/>
        <v/>
      </c>
      <c r="T25" s="159" t="str">
        <f t="shared" si="5"/>
        <v/>
      </c>
      <c r="U25" s="136" t="str">
        <f>+IFERROR(IF(COUNT(L25,T25),ROUND(SUM(L25,T25)/SUM('Shareholding Pattern'!$L$57,'Shareholding Pattern'!$T$57)*100,2),""),0)</f>
        <v/>
      </c>
      <c r="V25" s="159" t="str">
        <f t="shared" si="5"/>
        <v/>
      </c>
      <c r="W25" s="186" t="str">
        <f t="shared" si="3"/>
        <v/>
      </c>
      <c r="X25" s="64" t="str">
        <f t="shared" si="5"/>
        <v/>
      </c>
      <c r="Y25" s="137" t="str">
        <f t="shared" si="4"/>
        <v/>
      </c>
      <c r="Z25" s="159" t="str">
        <f t="shared" si="5"/>
        <v/>
      </c>
      <c r="AR25" t="s">
        <v>194</v>
      </c>
      <c r="AX25" t="s">
        <v>220</v>
      </c>
      <c r="AZ25" t="s">
        <v>235</v>
      </c>
      <c r="BF25" t="s">
        <v>358</v>
      </c>
    </row>
    <row r="26" spans="5:58" ht="36.75" customHeight="1">
      <c r="E26" s="492" t="s">
        <v>105</v>
      </c>
      <c r="F26" s="492"/>
      <c r="G26" s="492"/>
      <c r="H26" s="159">
        <f t="shared" ref="H26:Z26" si="6">+IFERROR(IF(COUNT(H18,H25),ROUND(SUM(H18,H25),0),""),"")</f>
        <v>5</v>
      </c>
      <c r="I26" s="159">
        <f t="shared" si="6"/>
        <v>25184749</v>
      </c>
      <c r="J26" s="159" t="str">
        <f t="shared" si="6"/>
        <v/>
      </c>
      <c r="K26" s="157" t="str">
        <f t="shared" si="6"/>
        <v/>
      </c>
      <c r="L26" s="159">
        <f t="shared" si="6"/>
        <v>25184749</v>
      </c>
      <c r="M26" s="174">
        <f>+IFERROR(IF(COUNT(L26),ROUND(L26/'Shareholding Pattern'!$L$57*100,2),""),0)</f>
        <v>48.11</v>
      </c>
      <c r="N26" s="158">
        <f t="shared" si="6"/>
        <v>25184749</v>
      </c>
      <c r="O26" s="158" t="str">
        <f t="shared" si="6"/>
        <v/>
      </c>
      <c r="P26" s="159">
        <f t="shared" si="6"/>
        <v>25184749</v>
      </c>
      <c r="Q26" s="182">
        <f>IFERROR(IF(COUNT(P26),ROUND(P26/$P$58*100,2),""),0)</f>
        <v>48.11</v>
      </c>
      <c r="R26" s="355" t="str">
        <f t="shared" si="6"/>
        <v/>
      </c>
      <c r="S26" s="355" t="str">
        <f t="shared" si="6"/>
        <v/>
      </c>
      <c r="T26" s="159" t="str">
        <f t="shared" si="6"/>
        <v/>
      </c>
      <c r="U26" s="136">
        <f>+IFERROR(IF(COUNT(L26,T26),ROUND(SUM(L26,T26)/SUM('Shareholding Pattern'!$L$57,'Shareholding Pattern'!$T$57)*100,2),""),0)</f>
        <v>48.11</v>
      </c>
      <c r="V26" s="159" t="str">
        <f t="shared" si="6"/>
        <v/>
      </c>
      <c r="W26" s="186" t="str">
        <f>+IFERROR(IF(COUNT(V26),ROUND(SUM(V26)/SUM(L26)*100,2),""),0)</f>
        <v/>
      </c>
      <c r="X26" s="159">
        <f t="shared" si="6"/>
        <v>4922602</v>
      </c>
      <c r="Y26" s="137">
        <f t="shared" si="4"/>
        <v>19.55</v>
      </c>
      <c r="Z26" s="159">
        <f t="shared" si="6"/>
        <v>25184749</v>
      </c>
      <c r="AR26" t="s">
        <v>195</v>
      </c>
      <c r="AX26" t="s">
        <v>338</v>
      </c>
      <c r="AZ26" t="s">
        <v>236</v>
      </c>
      <c r="BF26" t="s">
        <v>359</v>
      </c>
    </row>
    <row r="27" spans="5:58" ht="33" customHeight="1">
      <c r="E27" s="156"/>
      <c r="F27" s="246" t="s">
        <v>427</v>
      </c>
      <c r="M27"/>
      <c r="N27"/>
      <c r="O27"/>
      <c r="Q27"/>
      <c r="U27"/>
      <c r="V27"/>
      <c r="W27"/>
      <c r="X27"/>
      <c r="Y27"/>
      <c r="AX27" t="s">
        <v>339</v>
      </c>
      <c r="AZ27" t="s">
        <v>237</v>
      </c>
      <c r="BF27" t="s">
        <v>360</v>
      </c>
    </row>
    <row r="28" spans="5:58" ht="31.5" customHeight="1">
      <c r="E28" s="117" t="s">
        <v>44</v>
      </c>
      <c r="F28" s="324" t="s">
        <v>45</v>
      </c>
      <c r="G28" s="325"/>
      <c r="H28" s="370" t="s">
        <v>507</v>
      </c>
      <c r="I28" s="356"/>
      <c r="J28" s="356"/>
      <c r="K28" s="325"/>
      <c r="L28" s="325"/>
      <c r="M28" s="325"/>
      <c r="N28" s="325"/>
      <c r="O28" s="325"/>
      <c r="P28" s="356"/>
      <c r="Q28" s="325"/>
      <c r="R28" s="356"/>
      <c r="S28" s="356"/>
      <c r="T28" s="356"/>
      <c r="U28" s="325"/>
      <c r="V28" s="325"/>
      <c r="W28" s="325"/>
      <c r="X28" s="325"/>
      <c r="Y28" s="325"/>
      <c r="Z28" s="366"/>
      <c r="AX28" t="s">
        <v>340</v>
      </c>
      <c r="AZ28" t="s">
        <v>238</v>
      </c>
      <c r="BF28" t="s">
        <v>361</v>
      </c>
    </row>
    <row r="29" spans="5:58" ht="20.100000000000001" customHeight="1">
      <c r="E29" s="107" t="s">
        <v>24</v>
      </c>
      <c r="F29" s="511" t="s">
        <v>40</v>
      </c>
      <c r="G29" s="512"/>
      <c r="H29" s="512"/>
      <c r="I29" s="512"/>
      <c r="J29" s="512"/>
      <c r="K29" s="512"/>
      <c r="L29" s="512"/>
      <c r="M29" s="512"/>
      <c r="N29" s="512"/>
      <c r="O29" s="512"/>
      <c r="P29" s="512"/>
      <c r="Q29" s="512"/>
      <c r="R29" s="512"/>
      <c r="S29" s="512"/>
      <c r="T29" s="512"/>
      <c r="U29" s="512"/>
      <c r="V29" s="512"/>
      <c r="W29" s="512"/>
      <c r="X29" s="512"/>
      <c r="Y29" s="512"/>
      <c r="Z29" s="512"/>
      <c r="AX29" t="s">
        <v>341</v>
      </c>
      <c r="AZ29" t="s">
        <v>239</v>
      </c>
      <c r="BF29" t="s">
        <v>362</v>
      </c>
    </row>
    <row r="30" spans="5:58" ht="20.100000000000001" customHeight="1">
      <c r="E30" s="109" t="s">
        <v>26</v>
      </c>
      <c r="F30" s="253" t="s">
        <v>46</v>
      </c>
      <c r="H30" s="295"/>
      <c r="I30" s="295"/>
      <c r="J30" s="295"/>
      <c r="K30" s="131"/>
      <c r="L30" s="215" t="str">
        <f>+IFERROR(IF(COUNT(I30:K30),ROUND(SUM(I30:K30),0),""),"")</f>
        <v/>
      </c>
      <c r="M30" s="216" t="str">
        <f>+IFERROR(IF(COUNT(L30),ROUND(L30/'Shareholding Pattern'!$L$57*100,2),""),"")</f>
        <v/>
      </c>
      <c r="N30" s="323" t="str">
        <f t="shared" ref="N30" si="7">IF(I30="","",I30)</f>
        <v/>
      </c>
      <c r="O30" s="131"/>
      <c r="P30" s="191" t="str">
        <f>+IFERROR(IF(COUNT(N30:O30),ROUND(SUM(N30:O30),0),""),"")</f>
        <v/>
      </c>
      <c r="Q30" s="181" t="str">
        <f>+IFERROR(IF(COUNT(P30),ROUND(P30/'Shareholding Pattern'!$P$58*100,2),""),"")</f>
        <v/>
      </c>
      <c r="R30" s="295"/>
      <c r="S30" s="295"/>
      <c r="T30" s="191" t="str">
        <f>+IFERROR(IF(COUNT(R30:S30),ROUND(SUM(R30:S30),0),""),"")</f>
        <v/>
      </c>
      <c r="U30" s="217" t="str">
        <f>+IFERROR(IF(COUNT(L30,T30),ROUND(SUM(L30,T30)/SUM('Shareholding Pattern'!$L$57,'Shareholding Pattern'!$T$57)*100,2),""),"")</f>
        <v/>
      </c>
      <c r="V30" s="131"/>
      <c r="W30" s="185" t="str">
        <f t="shared" ref="W30:W41" si="8">+IFERROR(IF(COUNT(V30),ROUND(SUM(V30)/SUM(L30)*100,2),""),0)</f>
        <v/>
      </c>
      <c r="X30" s="496"/>
      <c r="Y30" s="497"/>
      <c r="Z30" s="295"/>
      <c r="AR30" t="s">
        <v>310</v>
      </c>
      <c r="AX30" t="s">
        <v>342</v>
      </c>
      <c r="AZ30" t="s">
        <v>240</v>
      </c>
      <c r="BF30" t="s">
        <v>363</v>
      </c>
    </row>
    <row r="31" spans="5:58" ht="20.100000000000001" customHeight="1">
      <c r="E31" s="109" t="s">
        <v>28</v>
      </c>
      <c r="F31" s="250" t="s">
        <v>47</v>
      </c>
      <c r="H31" s="295"/>
      <c r="I31" s="295"/>
      <c r="J31" s="295"/>
      <c r="K31" s="131"/>
      <c r="L31" s="191" t="str">
        <f t="shared" ref="L31:L39" si="9">+IFERROR(IF(COUNT(I31:K31),ROUND(SUM(I31:K31),0),""),"")</f>
        <v/>
      </c>
      <c r="M31" s="216" t="str">
        <f>+IFERROR(IF(COUNT(L31),ROUND(L31/'Shareholding Pattern'!$L$57*100,2),""),"")</f>
        <v/>
      </c>
      <c r="N31" s="323" t="str">
        <f>IF(I31="","",I31)</f>
        <v/>
      </c>
      <c r="O31" s="131"/>
      <c r="P31" s="191" t="str">
        <f t="shared" ref="P31:P38" si="10">+IFERROR(IF(COUNT(N31:O31),ROUND(SUM(N31:O31),0),""),"")</f>
        <v/>
      </c>
      <c r="Q31" s="181" t="str">
        <f>+IFERROR(IF(COUNT(P31),ROUND(P31/'Shareholding Pattern'!$P$58*100,2),""),"")</f>
        <v/>
      </c>
      <c r="R31" s="295"/>
      <c r="S31" s="295"/>
      <c r="T31" s="191" t="str">
        <f t="shared" ref="T31:T38" si="11">+IFERROR(IF(COUNT(R31:S31),ROUND(SUM(R31:S31),0),""),"")</f>
        <v/>
      </c>
      <c r="U31" s="217" t="str">
        <f>+IFERROR(IF(COUNT(L31,T31),ROUND(SUM(L31,T31)/SUM('Shareholding Pattern'!$L$57,'Shareholding Pattern'!$T$57)*100,2),""),"")</f>
        <v/>
      </c>
      <c r="V31" s="131"/>
      <c r="W31" s="185" t="str">
        <f t="shared" si="8"/>
        <v/>
      </c>
      <c r="X31" s="498"/>
      <c r="Y31" s="499"/>
      <c r="Z31" s="295"/>
      <c r="AR31" t="s">
        <v>196</v>
      </c>
      <c r="AX31" t="s">
        <v>343</v>
      </c>
      <c r="AZ31" t="s">
        <v>241</v>
      </c>
      <c r="BF31" t="s">
        <v>374</v>
      </c>
    </row>
    <row r="32" spans="5:58" ht="20.100000000000001" customHeight="1">
      <c r="E32" s="109" t="s">
        <v>30</v>
      </c>
      <c r="F32" s="250" t="s">
        <v>48</v>
      </c>
      <c r="H32" s="295"/>
      <c r="I32" s="295"/>
      <c r="J32" s="295"/>
      <c r="K32" s="131"/>
      <c r="L32" s="191" t="str">
        <f t="shared" si="9"/>
        <v/>
      </c>
      <c r="M32" s="216" t="str">
        <f>+IFERROR(IF(COUNT(L32),ROUND(L32/'Shareholding Pattern'!$L$57*100,2),""),"")</f>
        <v/>
      </c>
      <c r="N32" s="323" t="str">
        <f t="shared" ref="N32:N38" si="12">IF(I32="","",I32)</f>
        <v/>
      </c>
      <c r="O32" s="131"/>
      <c r="P32" s="191" t="str">
        <f t="shared" si="10"/>
        <v/>
      </c>
      <c r="Q32" s="181" t="str">
        <f>+IFERROR(IF(COUNT(P32),ROUND(P32/'Shareholding Pattern'!$P$58*100,2),""),"")</f>
        <v/>
      </c>
      <c r="R32" s="295"/>
      <c r="S32" s="295"/>
      <c r="T32" s="191" t="str">
        <f t="shared" si="11"/>
        <v/>
      </c>
      <c r="U32" s="217" t="str">
        <f>+IFERROR(IF(COUNT(L32,T32),ROUND(SUM(L32,T32)/SUM('Shareholding Pattern'!$L$57,'Shareholding Pattern'!$T$57)*100,2),""),"")</f>
        <v/>
      </c>
      <c r="V32" s="131"/>
      <c r="W32" s="185" t="str">
        <f t="shared" si="8"/>
        <v/>
      </c>
      <c r="X32" s="498"/>
      <c r="Y32" s="499"/>
      <c r="Z32" s="295"/>
      <c r="AR32" t="s">
        <v>197</v>
      </c>
      <c r="AX32" t="s">
        <v>221</v>
      </c>
      <c r="AZ32" t="s">
        <v>242</v>
      </c>
      <c r="BF32" t="s">
        <v>364</v>
      </c>
    </row>
    <row r="33" spans="5:58" ht="20.100000000000001" customHeight="1">
      <c r="E33" s="109" t="s">
        <v>32</v>
      </c>
      <c r="F33" s="250" t="s">
        <v>49</v>
      </c>
      <c r="H33" s="295"/>
      <c r="I33" s="295"/>
      <c r="J33" s="295"/>
      <c r="K33" s="131"/>
      <c r="L33" s="191" t="str">
        <f t="shared" si="9"/>
        <v/>
      </c>
      <c r="M33" s="216" t="str">
        <f>+IFERROR(IF(COUNT(L33),ROUND(L33/'Shareholding Pattern'!$L$57*100,2),""),"")</f>
        <v/>
      </c>
      <c r="N33" s="323" t="str">
        <f t="shared" si="12"/>
        <v/>
      </c>
      <c r="O33" s="131"/>
      <c r="P33" s="191" t="str">
        <f t="shared" si="10"/>
        <v/>
      </c>
      <c r="Q33" s="181" t="str">
        <f>+IFERROR(IF(COUNT(P33),ROUND(P33/'Shareholding Pattern'!$P$58*100,2),""),"")</f>
        <v/>
      </c>
      <c r="R33" s="295"/>
      <c r="S33" s="295"/>
      <c r="T33" s="191" t="str">
        <f t="shared" si="11"/>
        <v/>
      </c>
      <c r="U33" s="217" t="str">
        <f>+IFERROR(IF(COUNT(L33,T33),ROUND(SUM(L33,T33)/SUM('Shareholding Pattern'!$L$57,'Shareholding Pattern'!$T$57)*100,2),""),"")</f>
        <v/>
      </c>
      <c r="V33" s="131"/>
      <c r="W33" s="185" t="str">
        <f t="shared" si="8"/>
        <v/>
      </c>
      <c r="X33" s="498"/>
      <c r="Y33" s="499"/>
      <c r="Z33" s="295"/>
      <c r="AR33" t="s">
        <v>198</v>
      </c>
      <c r="AX33" t="s">
        <v>222</v>
      </c>
      <c r="AZ33" t="s">
        <v>243</v>
      </c>
      <c r="BF33" t="s">
        <v>365</v>
      </c>
    </row>
    <row r="34" spans="5:58" ht="20.100000000000001" customHeight="1">
      <c r="E34" s="109" t="s">
        <v>42</v>
      </c>
      <c r="F34" s="250" t="s">
        <v>50</v>
      </c>
      <c r="H34" s="295"/>
      <c r="I34" s="295"/>
      <c r="J34" s="295"/>
      <c r="K34" s="131"/>
      <c r="L34" s="191" t="str">
        <f t="shared" si="9"/>
        <v/>
      </c>
      <c r="M34" s="216" t="str">
        <f>+IFERROR(IF(COUNT(L34),ROUND(L34/'Shareholding Pattern'!$L$57*100,2),""),"")</f>
        <v/>
      </c>
      <c r="N34" s="323" t="str">
        <f t="shared" si="12"/>
        <v/>
      </c>
      <c r="O34" s="131"/>
      <c r="P34" s="191" t="str">
        <f t="shared" si="10"/>
        <v/>
      </c>
      <c r="Q34" s="181" t="str">
        <f>+IFERROR(IF(COUNT(P34),ROUND(P34/'Shareholding Pattern'!$P$58*100,2),""),"")</f>
        <v/>
      </c>
      <c r="R34" s="295"/>
      <c r="S34" s="295"/>
      <c r="T34" s="191" t="str">
        <f>+IFERROR(IF(COUNT(R34,S34),ROUND(SUM(R34,S34),0),""),"")</f>
        <v/>
      </c>
      <c r="U34" s="217" t="str">
        <f>+IFERROR(IF(COUNT(L34,T34),ROUND(SUM(L34,T34)/SUM('Shareholding Pattern'!$L$57,'Shareholding Pattern'!$T$57)*100,2),""),"")</f>
        <v/>
      </c>
      <c r="V34" s="131"/>
      <c r="W34" s="185" t="str">
        <f t="shared" si="8"/>
        <v/>
      </c>
      <c r="X34" s="498"/>
      <c r="Y34" s="499"/>
      <c r="Z34" s="295"/>
      <c r="AR34" t="s">
        <v>199</v>
      </c>
      <c r="AX34" t="s">
        <v>223</v>
      </c>
      <c r="AZ34" t="s">
        <v>244</v>
      </c>
      <c r="BF34" t="s">
        <v>366</v>
      </c>
    </row>
    <row r="35" spans="5:58" ht="20.100000000000001" customHeight="1">
      <c r="E35" s="109" t="s">
        <v>51</v>
      </c>
      <c r="F35" s="250" t="s">
        <v>31</v>
      </c>
      <c r="H35" s="295"/>
      <c r="I35" s="295"/>
      <c r="J35" s="295"/>
      <c r="K35" s="131"/>
      <c r="L35" s="191" t="str">
        <f t="shared" si="9"/>
        <v/>
      </c>
      <c r="M35" s="216" t="str">
        <f>+IFERROR(IF(COUNT(L35),ROUND(L35/'Shareholding Pattern'!$L$57*100,2),""),"")</f>
        <v/>
      </c>
      <c r="N35" s="323" t="str">
        <f t="shared" si="12"/>
        <v/>
      </c>
      <c r="O35" s="131"/>
      <c r="P35" s="191" t="str">
        <f t="shared" si="10"/>
        <v/>
      </c>
      <c r="Q35" s="181" t="str">
        <f>+IFERROR(IF(COUNT(P35),ROUND(P35/'Shareholding Pattern'!$P$58*100,2),""),"")</f>
        <v/>
      </c>
      <c r="R35" s="295"/>
      <c r="S35" s="295"/>
      <c r="T35" s="191" t="str">
        <f t="shared" si="11"/>
        <v/>
      </c>
      <c r="U35" s="217" t="str">
        <f>+IFERROR(IF(COUNT(L35,T35),ROUND(SUM(L35,T35)/SUM('Shareholding Pattern'!$L$57,'Shareholding Pattern'!$T$57)*100,2),""),"")</f>
        <v/>
      </c>
      <c r="V35" s="131"/>
      <c r="W35" s="185" t="str">
        <f t="shared" si="8"/>
        <v/>
      </c>
      <c r="X35" s="498"/>
      <c r="Y35" s="499"/>
      <c r="Z35" s="295"/>
      <c r="AR35" t="s">
        <v>200</v>
      </c>
      <c r="AX35" t="s">
        <v>224</v>
      </c>
      <c r="AZ35" t="s">
        <v>389</v>
      </c>
      <c r="BF35" t="s">
        <v>367</v>
      </c>
    </row>
    <row r="36" spans="5:58" ht="20.100000000000001" customHeight="1">
      <c r="E36" s="109" t="s">
        <v>52</v>
      </c>
      <c r="F36" s="250" t="s">
        <v>53</v>
      </c>
      <c r="H36" s="295"/>
      <c r="I36" s="295"/>
      <c r="J36" s="295"/>
      <c r="K36" s="131"/>
      <c r="L36" s="191" t="str">
        <f t="shared" si="9"/>
        <v/>
      </c>
      <c r="M36" s="216" t="str">
        <f>+IFERROR(IF(COUNT(L36),ROUND(L36/'Shareholding Pattern'!$L$57*100,2),""),"")</f>
        <v/>
      </c>
      <c r="N36" s="323" t="str">
        <f t="shared" si="12"/>
        <v/>
      </c>
      <c r="O36" s="131"/>
      <c r="P36" s="191" t="str">
        <f t="shared" si="10"/>
        <v/>
      </c>
      <c r="Q36" s="181" t="str">
        <f>+IFERROR(IF(COUNT(P36),ROUND(P36/'Shareholding Pattern'!$P$58*100,2),""),"")</f>
        <v/>
      </c>
      <c r="R36" s="295"/>
      <c r="S36" s="295"/>
      <c r="T36" s="191" t="str">
        <f t="shared" si="11"/>
        <v/>
      </c>
      <c r="U36" s="217" t="str">
        <f>+IFERROR(IF(COUNT(L36,T36),ROUND(SUM(L36,T36)/SUM('Shareholding Pattern'!$L$57,'Shareholding Pattern'!$T$57)*100,2),""),"")</f>
        <v/>
      </c>
      <c r="V36" s="131"/>
      <c r="W36" s="185" t="str">
        <f t="shared" si="8"/>
        <v/>
      </c>
      <c r="X36" s="498"/>
      <c r="Y36" s="499"/>
      <c r="Z36" s="295"/>
      <c r="AR36" t="s">
        <v>201</v>
      </c>
      <c r="AX36" t="s">
        <v>344</v>
      </c>
      <c r="AZ36" t="s">
        <v>245</v>
      </c>
      <c r="BF36" t="s">
        <v>368</v>
      </c>
    </row>
    <row r="37" spans="5:58" ht="20.100000000000001" customHeight="1">
      <c r="E37" s="109" t="s">
        <v>54</v>
      </c>
      <c r="F37" s="250" t="s">
        <v>55</v>
      </c>
      <c r="H37" s="295"/>
      <c r="I37" s="295"/>
      <c r="J37" s="295"/>
      <c r="K37" s="131"/>
      <c r="L37" s="191" t="str">
        <f t="shared" si="9"/>
        <v/>
      </c>
      <c r="M37" s="216" t="str">
        <f>+IFERROR(IF(COUNT(L37),ROUND(L37/'Shareholding Pattern'!$L$57*100,2),""),"")</f>
        <v/>
      </c>
      <c r="N37" s="323" t="str">
        <f t="shared" si="12"/>
        <v/>
      </c>
      <c r="O37" s="131"/>
      <c r="P37" s="191" t="str">
        <f t="shared" si="10"/>
        <v/>
      </c>
      <c r="Q37" s="181" t="str">
        <f>+IFERROR(IF(COUNT(P37),ROUND(P37/'Shareholding Pattern'!$P$58*100,2),""),"")</f>
        <v/>
      </c>
      <c r="R37" s="295"/>
      <c r="S37" s="295"/>
      <c r="T37" s="191" t="str">
        <f t="shared" si="11"/>
        <v/>
      </c>
      <c r="U37" s="217" t="str">
        <f>+IFERROR(IF(COUNT(L37,T37),ROUND(SUM(L37,T37)/SUM('Shareholding Pattern'!$L$57,'Shareholding Pattern'!$T$57)*100,2),""),"")</f>
        <v/>
      </c>
      <c r="V37" s="131"/>
      <c r="W37" s="185" t="str">
        <f t="shared" si="8"/>
        <v/>
      </c>
      <c r="X37" s="498"/>
      <c r="Y37" s="499"/>
      <c r="Z37" s="295"/>
      <c r="AR37" t="s">
        <v>202</v>
      </c>
      <c r="AX37" t="s">
        <v>225</v>
      </c>
      <c r="AZ37" t="s">
        <v>246</v>
      </c>
      <c r="BF37" t="s">
        <v>376</v>
      </c>
    </row>
    <row r="38" spans="5:58" ht="20.100000000000001" customHeight="1">
      <c r="E38" s="115" t="s">
        <v>56</v>
      </c>
      <c r="F38" s="252" t="s">
        <v>33</v>
      </c>
      <c r="H38" s="295"/>
      <c r="I38" s="295"/>
      <c r="J38" s="295"/>
      <c r="K38" s="131"/>
      <c r="L38" s="218" t="str">
        <f t="shared" si="9"/>
        <v/>
      </c>
      <c r="M38" s="259" t="str">
        <f>+IFERROR(IF(COUNT(L38),ROUND(L38/'Shareholding Pattern'!$L$57*100,2),""),"")</f>
        <v/>
      </c>
      <c r="N38" s="323" t="str">
        <f t="shared" si="12"/>
        <v/>
      </c>
      <c r="O38" s="131"/>
      <c r="P38" s="218" t="str">
        <f t="shared" si="10"/>
        <v/>
      </c>
      <c r="Q38" s="219" t="str">
        <f>+IFERROR(IF(COUNT(P38),ROUND(P38/'Shareholding Pattern'!$P$58*100,2),""),"")</f>
        <v/>
      </c>
      <c r="R38" s="295"/>
      <c r="S38" s="295"/>
      <c r="T38" s="218" t="str">
        <f t="shared" si="11"/>
        <v/>
      </c>
      <c r="U38" s="220" t="str">
        <f>+IFERROR(IF(COUNT(L38,T38),ROUND(SUM(L38,T38)/SUM('Shareholding Pattern'!$L$57,'Shareholding Pattern'!$T$57)*100,2),""),"")</f>
        <v/>
      </c>
      <c r="V38" s="131"/>
      <c r="W38" s="185" t="str">
        <f t="shared" si="8"/>
        <v/>
      </c>
      <c r="X38" s="498"/>
      <c r="Y38" s="499"/>
      <c r="Z38" s="295"/>
      <c r="AR38" t="s">
        <v>203</v>
      </c>
      <c r="AX38" t="s">
        <v>345</v>
      </c>
      <c r="AZ38" t="s">
        <v>247</v>
      </c>
      <c r="BF38" t="s">
        <v>377</v>
      </c>
    </row>
    <row r="39" spans="5:58" ht="20.100000000000001" customHeight="1">
      <c r="E39" s="493" t="s">
        <v>57</v>
      </c>
      <c r="F39" s="493"/>
      <c r="G39" s="493"/>
      <c r="H39" s="64" t="str">
        <f t="shared" ref="H39:Z39" si="13">+IFERROR(IF(COUNT(H30:H38),ROUND(SUM(H30:H38),0),""),"")</f>
        <v/>
      </c>
      <c r="I39" s="64" t="str">
        <f t="shared" si="13"/>
        <v/>
      </c>
      <c r="J39" s="64" t="str">
        <f t="shared" si="13"/>
        <v/>
      </c>
      <c r="K39" s="64" t="str">
        <f t="shared" si="13"/>
        <v/>
      </c>
      <c r="L39" s="64" t="str">
        <f t="shared" si="9"/>
        <v/>
      </c>
      <c r="M39" s="175" t="str">
        <f>+IFERROR(IF(COUNT(L39),ROUND(L39/'Shareholding Pattern'!$L$57*100,2),""),"")</f>
        <v/>
      </c>
      <c r="N39" s="175" t="str">
        <f t="shared" si="13"/>
        <v/>
      </c>
      <c r="O39" s="175" t="str">
        <f t="shared" si="13"/>
        <v/>
      </c>
      <c r="P39" s="64" t="str">
        <f t="shared" si="13"/>
        <v/>
      </c>
      <c r="Q39" s="182" t="str">
        <f>+IFERROR(IF(COUNT(P39),ROUND(P39/'Shareholding Pattern'!$P$58*100,2),""),"")</f>
        <v/>
      </c>
      <c r="R39" s="64" t="str">
        <f t="shared" si="13"/>
        <v/>
      </c>
      <c r="S39" s="64" t="str">
        <f t="shared" si="13"/>
        <v/>
      </c>
      <c r="T39" s="64" t="str">
        <f t="shared" si="13"/>
        <v/>
      </c>
      <c r="U39" s="160" t="str">
        <f>+IFERROR(IF(COUNT(L39,T39),ROUND(SUM(L39,T39)/SUM('Shareholding Pattern'!$L$57,'Shareholding Pattern'!$T$57)*100,2),""),"")</f>
        <v/>
      </c>
      <c r="V39" s="64" t="str">
        <f t="shared" si="13"/>
        <v/>
      </c>
      <c r="W39" s="187" t="str">
        <f t="shared" si="8"/>
        <v/>
      </c>
      <c r="X39" s="498"/>
      <c r="Y39" s="499"/>
      <c r="Z39" s="64" t="str">
        <f t="shared" si="13"/>
        <v/>
      </c>
      <c r="AR39" t="s">
        <v>204</v>
      </c>
      <c r="AX39" t="s">
        <v>346</v>
      </c>
      <c r="AZ39" t="s">
        <v>391</v>
      </c>
      <c r="BF39" t="s">
        <v>379</v>
      </c>
    </row>
    <row r="40" spans="5:58" ht="37.5" customHeight="1">
      <c r="E40" s="161" t="s">
        <v>60</v>
      </c>
      <c r="F40" s="245" t="s">
        <v>61</v>
      </c>
      <c r="G40" s="240"/>
      <c r="H40" s="295"/>
      <c r="I40" s="295"/>
      <c r="J40" s="295"/>
      <c r="K40" s="295"/>
      <c r="L40" s="221" t="str">
        <f>+IFERROR(IF(COUNT(I40:K40),ROUND(SUM(I40:K40),0),""),"")</f>
        <v/>
      </c>
      <c r="M40" s="222" t="str">
        <f>+IFERROR(IF(COUNT(L40),ROUND(L40/'Shareholding Pattern'!$L$57*100,2),""),"")</f>
        <v/>
      </c>
      <c r="N40" s="295" t="str">
        <f>IF(I40="","",I40)</f>
        <v/>
      </c>
      <c r="O40" s="295"/>
      <c r="P40" s="360" t="str">
        <f t="shared" ref="P40" si="14">+IFERROR(IF(COUNT(N40:O40),ROUND(SUM(N40:O40),0),""),"")</f>
        <v/>
      </c>
      <c r="Q40" s="223" t="str">
        <f>+IFERROR(IF(COUNT(P40),ROUND(P40/'Shareholding Pattern'!$P$58*100,2),""),"")</f>
        <v/>
      </c>
      <c r="R40" s="295"/>
      <c r="S40" s="295"/>
      <c r="T40" s="360" t="str">
        <f t="shared" ref="T40" si="15">+IFERROR(IF(COUNT(R40:S40),ROUND(SUM(R40:S40),0),""),"")</f>
        <v/>
      </c>
      <c r="U40" s="224" t="str">
        <f>+IFERROR(IF(COUNT(L40,T40),ROUND(SUM(L40,T40)/SUM('Shareholding Pattern'!$L$57,'Shareholding Pattern'!$T$57)*100,2),""),"")</f>
        <v/>
      </c>
      <c r="V40" s="295"/>
      <c r="W40" s="352" t="str">
        <f t="shared" si="8"/>
        <v/>
      </c>
      <c r="X40" s="498"/>
      <c r="Y40" s="499"/>
      <c r="Z40" s="295"/>
      <c r="AR40" t="s">
        <v>205</v>
      </c>
      <c r="AX40" t="s">
        <v>226</v>
      </c>
      <c r="AZ40" t="s">
        <v>248</v>
      </c>
      <c r="BF40" t="s">
        <v>382</v>
      </c>
    </row>
    <row r="41" spans="5:58" ht="20.100000000000001" customHeight="1">
      <c r="E41" s="493" t="s">
        <v>62</v>
      </c>
      <c r="F41" s="493"/>
      <c r="G41" s="493"/>
      <c r="H41" s="53" t="str">
        <f>+IF(COUNT(H40),SUM(H40),"")</f>
        <v/>
      </c>
      <c r="I41" s="53" t="str">
        <f t="shared" ref="I41:V41" si="16">+IF(COUNT(I40),SUM(I40),"")</f>
        <v/>
      </c>
      <c r="J41" s="53" t="str">
        <f t="shared" si="16"/>
        <v/>
      </c>
      <c r="K41" s="1" t="str">
        <f t="shared" si="16"/>
        <v/>
      </c>
      <c r="L41" s="53" t="str">
        <f t="shared" si="16"/>
        <v/>
      </c>
      <c r="M41" s="175" t="str">
        <f>+IFERROR(IF(COUNT(L41),ROUND(L41/'Shareholding Pattern'!$L$57*100,2),""),"")</f>
        <v/>
      </c>
      <c r="N41" s="34" t="str">
        <f t="shared" si="16"/>
        <v/>
      </c>
      <c r="O41" s="34" t="str">
        <f t="shared" si="16"/>
        <v/>
      </c>
      <c r="P41" s="53" t="str">
        <f t="shared" si="16"/>
        <v/>
      </c>
      <c r="Q41" s="183" t="str">
        <f>+IFERROR(IF(COUNT(P41),ROUND(P41/'Shareholding Pattern'!$P$58*100,2),""),"")</f>
        <v/>
      </c>
      <c r="R41" s="53" t="str">
        <f t="shared" si="16"/>
        <v/>
      </c>
      <c r="S41" s="53" t="str">
        <f t="shared" si="16"/>
        <v/>
      </c>
      <c r="T41" s="53" t="str">
        <f t="shared" si="16"/>
        <v/>
      </c>
      <c r="U41" s="160" t="str">
        <f>+IFERROR(IF(COUNT(L41,T41),ROUND(SUM(L41,T41)/SUM('Shareholding Pattern'!$L$57,'Shareholding Pattern'!$T$57)*100,2),""),"")</f>
        <v/>
      </c>
      <c r="V41" s="53" t="str">
        <f t="shared" si="16"/>
        <v/>
      </c>
      <c r="W41" s="187" t="str">
        <f t="shared" si="8"/>
        <v/>
      </c>
      <c r="X41" s="498"/>
      <c r="Y41" s="499"/>
      <c r="Z41" s="53" t="str">
        <f t="shared" ref="Z41" si="17">+IF(COUNT(Z40),SUM(Z40),"")</f>
        <v/>
      </c>
      <c r="AR41" t="s">
        <v>431</v>
      </c>
    </row>
    <row r="42" spans="5:58" ht="20.100000000000001" customHeight="1">
      <c r="E42" s="113" t="s">
        <v>63</v>
      </c>
      <c r="F42" s="247" t="s">
        <v>64</v>
      </c>
      <c r="G42" s="162"/>
      <c r="H42" s="357"/>
      <c r="I42" s="357"/>
      <c r="J42" s="357"/>
      <c r="K42" s="162"/>
      <c r="L42" s="162"/>
      <c r="M42" s="163"/>
      <c r="N42" s="164"/>
      <c r="O42" s="164"/>
      <c r="P42" s="357"/>
      <c r="Q42" s="163"/>
      <c r="R42" s="357"/>
      <c r="S42" s="357"/>
      <c r="T42" s="357"/>
      <c r="U42" s="162"/>
      <c r="V42" s="164"/>
      <c r="W42" s="165"/>
      <c r="X42" s="498"/>
      <c r="Y42" s="499"/>
      <c r="Z42" s="367"/>
    </row>
    <row r="43" spans="5:58" ht="51.75" customHeight="1">
      <c r="E43" s="148" t="s">
        <v>76</v>
      </c>
      <c r="F43" s="248" t="s">
        <v>65</v>
      </c>
      <c r="H43" s="401">
        <v>9665</v>
      </c>
      <c r="I43" s="401">
        <v>4983853</v>
      </c>
      <c r="J43" s="295"/>
      <c r="K43" s="295"/>
      <c r="L43" s="225">
        <f>+IFERROR(IF(COUNT(I43:K43),ROUND(SUM(I43:K43),0),""),"")</f>
        <v>4983853</v>
      </c>
      <c r="M43" s="226">
        <f>+IFERROR(IF(COUNT(L43),ROUND(L43/'Shareholding Pattern'!$L$57*100,2),""),"")</f>
        <v>9.52</v>
      </c>
      <c r="N43" s="401">
        <v>4983853</v>
      </c>
      <c r="O43" s="295"/>
      <c r="P43" s="225">
        <f t="shared" ref="P43" si="18">+IFERROR(IF(COUNT(N43:O43),ROUND(SUM(N43:O43),0),""),"")</f>
        <v>4983853</v>
      </c>
      <c r="Q43" s="179">
        <f>+IFERROR(IF(COUNT(P43),ROUND(P43/'Shareholding Pattern'!$P$58*100,2),""),"")</f>
        <v>9.52</v>
      </c>
      <c r="R43" s="295"/>
      <c r="S43" s="295"/>
      <c r="T43" s="225" t="str">
        <f>+IFERROR(IF(COUNT(R43:S43),ROUND(SUM(R43:S43),0),""),"")</f>
        <v/>
      </c>
      <c r="U43" s="228">
        <f>+IFERROR(IF(COUNT(L43,T43),ROUND(SUM(L43,T43)/SUM('Shareholding Pattern'!$L$57,'Shareholding Pattern'!$T$57)*100,2),""),"")</f>
        <v>9.52</v>
      </c>
      <c r="V43" s="295"/>
      <c r="W43" s="185" t="str">
        <f t="shared" ref="W43:W50" si="19">+IFERROR(IF(COUNT(V43),ROUND(SUM(V43)/SUM(L43)*100,2),""),0)</f>
        <v/>
      </c>
      <c r="X43" s="498"/>
      <c r="Y43" s="499"/>
      <c r="Z43" s="401">
        <v>4753653</v>
      </c>
      <c r="AR43" t="s">
        <v>206</v>
      </c>
    </row>
    <row r="44" spans="5:58" ht="43.5" customHeight="1">
      <c r="E44" s="148" t="s">
        <v>77</v>
      </c>
      <c r="F44" s="249" t="s">
        <v>66</v>
      </c>
      <c r="H44" s="401">
        <v>22</v>
      </c>
      <c r="I44" s="401">
        <v>1593044</v>
      </c>
      <c r="J44" s="295"/>
      <c r="K44" s="295"/>
      <c r="L44" s="225">
        <f t="shared" ref="L44:L50" si="20">+IFERROR(IF(COUNT(I44:K44),ROUND(SUM(I44:K44),0),""),"")</f>
        <v>1593044</v>
      </c>
      <c r="M44" s="226">
        <f>+IFERROR(IF(COUNT(L44),ROUND(L44/'Shareholding Pattern'!$L$57*100,2),""),"")</f>
        <v>3.04</v>
      </c>
      <c r="N44" s="401">
        <v>1593044</v>
      </c>
      <c r="O44" s="295"/>
      <c r="P44" s="225">
        <f t="shared" ref="P44:P48" si="21">+IFERROR(IF(COUNT(N44:O44),ROUND(SUM(N44:O44),0),""),"")</f>
        <v>1593044</v>
      </c>
      <c r="Q44" s="179">
        <f>+IFERROR(IF(COUNT(P44),ROUND(P44/'Shareholding Pattern'!$P$58*100,2),""),"")</f>
        <v>3.04</v>
      </c>
      <c r="R44" s="295"/>
      <c r="S44" s="295"/>
      <c r="T44" s="225" t="str">
        <f t="shared" ref="T44:T50" si="22">+IFERROR(IF(COUNT(R44:S44),ROUND(SUM(R44:S44),0),""),"")</f>
        <v/>
      </c>
      <c r="U44" s="228">
        <f>+IFERROR(IF(COUNT(L44,T44),ROUND(SUM(L44,T44)/SUM('Shareholding Pattern'!$L$57,'Shareholding Pattern'!$T$57)*100,2),""),"")</f>
        <v>3.04</v>
      </c>
      <c r="V44" s="295"/>
      <c r="W44" s="185" t="str">
        <f t="shared" si="19"/>
        <v/>
      </c>
      <c r="X44" s="498"/>
      <c r="Y44" s="499"/>
      <c r="Z44" s="401">
        <v>1593044</v>
      </c>
      <c r="AR44" t="s">
        <v>207</v>
      </c>
    </row>
    <row r="45" spans="5:58" ht="20.100000000000001" customHeight="1">
      <c r="E45" s="148" t="s">
        <v>28</v>
      </c>
      <c r="F45" s="250" t="s">
        <v>67</v>
      </c>
      <c r="H45" s="295"/>
      <c r="I45" s="295"/>
      <c r="J45" s="295"/>
      <c r="K45" s="295"/>
      <c r="L45" s="225" t="str">
        <f t="shared" si="20"/>
        <v/>
      </c>
      <c r="M45" s="226" t="str">
        <f>+IFERROR(IF(COUNT(L45),ROUND(L45/'Shareholding Pattern'!$L$57*100,2),""),"")</f>
        <v/>
      </c>
      <c r="N45" s="295"/>
      <c r="O45" s="295"/>
      <c r="P45" s="225" t="str">
        <f t="shared" si="21"/>
        <v/>
      </c>
      <c r="Q45" s="179" t="str">
        <f>+IFERROR(IF(COUNT(P45),ROUND(P45/'Shareholding Pattern'!$P$58*100,2),""),"")</f>
        <v/>
      </c>
      <c r="R45" s="295"/>
      <c r="S45" s="295"/>
      <c r="T45" s="225" t="str">
        <f t="shared" si="22"/>
        <v/>
      </c>
      <c r="U45" s="228" t="str">
        <f>+IFERROR(IF(COUNT(L45,T45),ROUND(SUM(L45,T45)/SUM('Shareholding Pattern'!$L$57,'Shareholding Pattern'!$T$57)*100,2),""),"")</f>
        <v/>
      </c>
      <c r="V45" s="295"/>
      <c r="W45" s="185" t="str">
        <f t="shared" si="19"/>
        <v/>
      </c>
      <c r="X45" s="498"/>
      <c r="Y45" s="499"/>
      <c r="Z45" s="295"/>
      <c r="AR45" t="s">
        <v>208</v>
      </c>
    </row>
    <row r="46" spans="5:58" ht="20.100000000000001" customHeight="1">
      <c r="E46" s="148" t="s">
        <v>30</v>
      </c>
      <c r="F46" s="250" t="s">
        <v>68</v>
      </c>
      <c r="H46" s="295"/>
      <c r="I46" s="295"/>
      <c r="J46" s="295"/>
      <c r="K46" s="295"/>
      <c r="L46" s="225" t="str">
        <f t="shared" si="20"/>
        <v/>
      </c>
      <c r="M46" s="226" t="str">
        <f>+IFERROR(IF(COUNT(L46),ROUND(L46/'Shareholding Pattern'!$L$57*100,2),""),"")</f>
        <v/>
      </c>
      <c r="N46" s="295"/>
      <c r="O46" s="295"/>
      <c r="P46" s="225" t="str">
        <f t="shared" si="21"/>
        <v/>
      </c>
      <c r="Q46" s="227" t="str">
        <f>+IFERROR(IF(COUNT(P46),ROUND(P46/'Shareholding Pattern'!$P$58*100,2),""),"")</f>
        <v/>
      </c>
      <c r="R46" s="295"/>
      <c r="S46" s="295"/>
      <c r="T46" s="225" t="str">
        <f t="shared" si="22"/>
        <v/>
      </c>
      <c r="U46" s="228" t="str">
        <f>+IFERROR(IF(COUNT(L46,T46),ROUND(SUM(L46,T46)/SUM('Shareholding Pattern'!$L$57,'Shareholding Pattern'!$T$57)*100,2),""),"")</f>
        <v/>
      </c>
      <c r="V46" s="295"/>
      <c r="W46" s="185" t="str">
        <f t="shared" si="19"/>
        <v/>
      </c>
      <c r="X46" s="498"/>
      <c r="Y46" s="499"/>
      <c r="Z46" s="295"/>
      <c r="AR46" t="s">
        <v>209</v>
      </c>
    </row>
    <row r="47" spans="5:58" ht="39" customHeight="1">
      <c r="E47" s="148" t="s">
        <v>32</v>
      </c>
      <c r="F47" s="251" t="s">
        <v>69</v>
      </c>
      <c r="H47" s="295"/>
      <c r="I47" s="295"/>
      <c r="J47" s="295"/>
      <c r="K47" s="295"/>
      <c r="L47" s="225" t="str">
        <f t="shared" si="20"/>
        <v/>
      </c>
      <c r="M47" s="226" t="str">
        <f>+IFERROR(IF(COUNT(L47),ROUND(L47/'Shareholding Pattern'!$L$57*100,2),""),"")</f>
        <v/>
      </c>
      <c r="N47" s="295"/>
      <c r="O47" s="295"/>
      <c r="P47" s="225" t="str">
        <f t="shared" si="21"/>
        <v/>
      </c>
      <c r="Q47" s="227" t="str">
        <f>+IFERROR(IF(COUNT(P47),ROUND(P47/'Shareholding Pattern'!$P$58*100,2),""),"")</f>
        <v/>
      </c>
      <c r="R47" s="295"/>
      <c r="S47" s="295"/>
      <c r="T47" s="225" t="str">
        <f t="shared" si="22"/>
        <v/>
      </c>
      <c r="U47" s="228" t="str">
        <f>+IFERROR(IF(COUNT(L47,T47),ROUND(SUM(L47,T47)/SUM('Shareholding Pattern'!$L$57,'Shareholding Pattern'!$T$57)*100,2),""),"")</f>
        <v/>
      </c>
      <c r="V47" s="295"/>
      <c r="W47" s="185" t="str">
        <f t="shared" si="19"/>
        <v/>
      </c>
      <c r="X47" s="498"/>
      <c r="Y47" s="499"/>
      <c r="Z47" s="295"/>
      <c r="AR47" t="s">
        <v>210</v>
      </c>
    </row>
    <row r="48" spans="5:58" ht="20.100000000000001" customHeight="1">
      <c r="E48" s="166" t="s">
        <v>42</v>
      </c>
      <c r="F48" s="252" t="s">
        <v>33</v>
      </c>
      <c r="H48" s="295">
        <v>349</v>
      </c>
      <c r="I48" s="295">
        <v>20590649</v>
      </c>
      <c r="J48" s="295"/>
      <c r="K48" s="295"/>
      <c r="L48" s="229">
        <f t="shared" si="20"/>
        <v>20590649</v>
      </c>
      <c r="M48" s="230">
        <f>+IFERROR(IF(COUNT(L48),ROUND(L48/'Shareholding Pattern'!$L$57*100,2),""),"")</f>
        <v>39.33</v>
      </c>
      <c r="N48" s="295">
        <v>20590649</v>
      </c>
      <c r="O48" s="295"/>
      <c r="P48" s="229">
        <f t="shared" si="21"/>
        <v>20590649</v>
      </c>
      <c r="Q48" s="231">
        <f>+IFERROR(IF(COUNT(P48),ROUND(P48/'Shareholding Pattern'!$P$58*100,2),""),"")</f>
        <v>39.33</v>
      </c>
      <c r="R48" s="295"/>
      <c r="S48" s="295"/>
      <c r="T48" s="229" t="str">
        <f t="shared" si="22"/>
        <v/>
      </c>
      <c r="U48" s="232">
        <f>+IFERROR(IF(COUNT(L48,T48),ROUND(SUM(L48,T48)/SUM('Shareholding Pattern'!$L$57,'Shareholding Pattern'!$T$57)*100,2),""),"")</f>
        <v>39.33</v>
      </c>
      <c r="V48" s="295"/>
      <c r="W48" s="233" t="str">
        <f t="shared" si="19"/>
        <v/>
      </c>
      <c r="X48" s="498"/>
      <c r="Y48" s="499"/>
      <c r="Z48" s="295">
        <v>20548449</v>
      </c>
      <c r="AR48" t="s">
        <v>211</v>
      </c>
    </row>
    <row r="49" spans="5:44" ht="20.100000000000001" customHeight="1">
      <c r="E49" s="493" t="s">
        <v>70</v>
      </c>
      <c r="F49" s="493"/>
      <c r="G49" s="493"/>
      <c r="H49" s="193">
        <f>+IFERROR(IF(COUNT(H43:H48),ROUND(SUM(H43:H48),0),""),"")</f>
        <v>10036</v>
      </c>
      <c r="I49" s="193">
        <f t="shared" ref="I49:V49" si="23">+IFERROR(IF(COUNT(I43:I48),ROUND(SUM(I43:I48),0),""),"")</f>
        <v>27167546</v>
      </c>
      <c r="J49" s="193" t="str">
        <f t="shared" si="23"/>
        <v/>
      </c>
      <c r="K49" s="168" t="str">
        <f t="shared" si="23"/>
        <v/>
      </c>
      <c r="L49" s="192">
        <f t="shared" si="20"/>
        <v>27167546</v>
      </c>
      <c r="M49" s="176">
        <f>+IFERROR(IF(COUNT(L49),ROUND(L49/'Shareholding Pattern'!$L$57*100,2),""),"")</f>
        <v>51.89</v>
      </c>
      <c r="N49" s="169">
        <f t="shared" si="23"/>
        <v>27167546</v>
      </c>
      <c r="O49" s="169" t="str">
        <f t="shared" si="23"/>
        <v/>
      </c>
      <c r="P49" s="192">
        <f t="shared" ref="P49" si="24">+IFERROR(IF(COUNT(N49:O49),ROUND(SUM(N49:O49),0),""),"")</f>
        <v>27167546</v>
      </c>
      <c r="Q49" s="180">
        <f>+IFERROR(IF(COUNT(P49),ROUND(P49/'Shareholding Pattern'!$P$58*100,2),""),"")</f>
        <v>51.89</v>
      </c>
      <c r="R49" s="193" t="str">
        <f>+IFERROR(IF(COUNT(R43:R48),ROUND(SUM(R43:R48),0),""),"")</f>
        <v/>
      </c>
      <c r="S49" s="193" t="str">
        <f t="shared" si="23"/>
        <v/>
      </c>
      <c r="T49" s="192" t="str">
        <f t="shared" ref="T49" si="25">+IFERROR(IF(COUNT(R49:S49),ROUND(SUM(R49:S49),0),""),"")</f>
        <v/>
      </c>
      <c r="U49" s="170">
        <f>+IFERROR(IF(COUNT(L49,T49),ROUND(SUM(L49,T49)/SUM('Shareholding Pattern'!$L$57,'Shareholding Pattern'!$T$57)*100,2),""),"")</f>
        <v>51.89</v>
      </c>
      <c r="V49" s="169" t="str">
        <f t="shared" si="23"/>
        <v/>
      </c>
      <c r="W49" s="186" t="str">
        <f t="shared" si="19"/>
        <v/>
      </c>
      <c r="X49" s="498"/>
      <c r="Y49" s="499"/>
      <c r="Z49" s="193">
        <f t="shared" ref="Z49" si="26">+IFERROR(IF(COUNT(Z43:Z48),ROUND(SUM(Z43:Z48),0),""),"")</f>
        <v>26895146</v>
      </c>
      <c r="AR49" t="s">
        <v>212</v>
      </c>
    </row>
    <row r="50" spans="5:44" ht="20.100000000000001" customHeight="1">
      <c r="E50" s="492" t="s">
        <v>106</v>
      </c>
      <c r="F50" s="492"/>
      <c r="G50" s="492"/>
      <c r="H50" s="193">
        <f>+IFERROR(IF(COUNT(H39,H41,H49),ROUND(SUM(H39,H41,H49),0),""),"")</f>
        <v>10036</v>
      </c>
      <c r="I50" s="193">
        <f t="shared" ref="I50:V50" si="27">+IFERROR(IF(COUNT(I39,I41,I49),ROUND(SUM(I39,I41,I49),0),""),"")</f>
        <v>27167546</v>
      </c>
      <c r="J50" s="193" t="str">
        <f t="shared" si="27"/>
        <v/>
      </c>
      <c r="K50" s="193" t="str">
        <f t="shared" si="27"/>
        <v/>
      </c>
      <c r="L50" s="192">
        <f t="shared" si="20"/>
        <v>27167546</v>
      </c>
      <c r="M50" s="176">
        <f>+IFERROR(IF(COUNT(L50),ROUND(L50/'Shareholding Pattern'!$L$57*100,2),""),"")</f>
        <v>51.89</v>
      </c>
      <c r="N50" s="169">
        <f t="shared" si="27"/>
        <v>27167546</v>
      </c>
      <c r="O50" s="169" t="str">
        <f t="shared" si="27"/>
        <v/>
      </c>
      <c r="P50" s="193">
        <f t="shared" si="27"/>
        <v>27167546</v>
      </c>
      <c r="Q50" s="180">
        <f>+IFERROR(IF(COUNT(P50),ROUND(P50/'Shareholding Pattern'!$P$58*100,2),""),"")</f>
        <v>51.89</v>
      </c>
      <c r="R50" s="193" t="str">
        <f>+IFERROR(IF(COUNT(R39,R40,R49),ROUND(SUM(R39,R40,R49),0),""),"")</f>
        <v/>
      </c>
      <c r="S50" s="193" t="str">
        <f>+IFERROR(IF(COUNT(S39,S40,S49),ROUND(SUM(S39,S40,S49),0),""),"")</f>
        <v/>
      </c>
      <c r="T50" s="361" t="str">
        <f t="shared" si="22"/>
        <v/>
      </c>
      <c r="U50" s="170">
        <f>+IFERROR(IF(COUNT(L50,T50),ROUND(SUM(L50,T50)/SUM('Shareholding Pattern'!$L$57,'Shareholding Pattern'!$T$57)*100,2),""),"")</f>
        <v>51.89</v>
      </c>
      <c r="V50" s="169" t="str">
        <f t="shared" si="27"/>
        <v/>
      </c>
      <c r="W50" s="186" t="str">
        <f t="shared" si="19"/>
        <v/>
      </c>
      <c r="X50" s="500"/>
      <c r="Y50" s="501"/>
      <c r="Z50" s="193">
        <f t="shared" ref="Z50" si="28">+IFERROR(IF(COUNT(Z39,Z41,Z49),ROUND(SUM(Z39,Z41,Z49),0),""),"")</f>
        <v>26895146</v>
      </c>
      <c r="AR50" t="s">
        <v>213</v>
      </c>
    </row>
    <row r="51" spans="5:44" ht="34.5" customHeight="1">
      <c r="E51" s="167"/>
      <c r="F51" s="256" t="s">
        <v>428</v>
      </c>
      <c r="G51" s="255"/>
      <c r="H51" s="358"/>
      <c r="I51" s="358"/>
      <c r="J51" s="358"/>
      <c r="K51" s="255"/>
      <c r="L51" s="255"/>
      <c r="M51" s="255"/>
      <c r="N51" s="255"/>
      <c r="O51" s="255"/>
      <c r="P51" s="358"/>
      <c r="Q51" s="255"/>
      <c r="R51" s="358"/>
      <c r="S51" s="358"/>
      <c r="T51" s="358"/>
      <c r="U51" s="255"/>
      <c r="V51" s="255"/>
      <c r="W51" s="255"/>
      <c r="X51" s="255"/>
      <c r="Y51" s="255"/>
      <c r="Z51" s="368"/>
    </row>
    <row r="52" spans="5:44" ht="42" customHeight="1">
      <c r="E52" s="130"/>
      <c r="F52" s="246" t="s">
        <v>429</v>
      </c>
      <c r="M52"/>
      <c r="N52"/>
      <c r="O52"/>
      <c r="Q52"/>
      <c r="U52"/>
      <c r="V52"/>
      <c r="W52"/>
      <c r="X52"/>
      <c r="Y52"/>
      <c r="Z52" s="369"/>
    </row>
    <row r="53" spans="5:44" ht="34.5" customHeight="1">
      <c r="E53" s="117" t="s">
        <v>58</v>
      </c>
      <c r="F53" s="532" t="s">
        <v>59</v>
      </c>
      <c r="G53" s="533"/>
      <c r="H53" s="533"/>
      <c r="I53" s="533"/>
      <c r="J53" s="533"/>
      <c r="K53" s="533"/>
      <c r="L53" s="533"/>
      <c r="M53" s="533"/>
      <c r="N53" s="533"/>
      <c r="O53" s="533"/>
      <c r="P53" s="533"/>
      <c r="Q53" s="533"/>
      <c r="R53" s="533"/>
      <c r="S53" s="533"/>
      <c r="T53" s="533"/>
      <c r="U53" s="533"/>
      <c r="V53" s="533"/>
      <c r="W53" s="533"/>
      <c r="X53" s="533"/>
      <c r="Y53" s="533"/>
      <c r="Z53" s="534"/>
    </row>
    <row r="54" spans="5:44" ht="33" customHeight="1">
      <c r="E54" s="118" t="s">
        <v>78</v>
      </c>
      <c r="F54" s="254" t="s">
        <v>71</v>
      </c>
      <c r="H54" s="295"/>
      <c r="I54" s="295"/>
      <c r="J54" s="295"/>
      <c r="K54" s="295"/>
      <c r="L54" s="225" t="str">
        <f>+IFERROR(IF(COUNT(I54:K54),ROUND(SUM(I54:K54),2),""),"")</f>
        <v/>
      </c>
      <c r="M54" s="177"/>
      <c r="N54" s="295"/>
      <c r="O54" s="295"/>
      <c r="P54" s="225" t="str">
        <f>+IFERROR(IF(COUNT(N54:O54),ROUND(SUM(N54:O54),2),""),"")</f>
        <v/>
      </c>
      <c r="Q54" s="179" t="str">
        <f>+IFERROR(IF(COUNT(P54),ROUND(P54/'Shareholding Pattern'!$P$58*100,2),""),"")</f>
        <v/>
      </c>
      <c r="R54" s="295"/>
      <c r="S54" s="295"/>
      <c r="T54" s="225" t="str">
        <f>+IFERROR(IF(COUNT(R54:S54),ROUND(SUM(R54:S54),2),""),"")</f>
        <v/>
      </c>
      <c r="U54" s="155"/>
      <c r="V54" s="295"/>
      <c r="W54" s="185" t="str">
        <f t="shared" ref="W54:W58" si="29">+IFERROR(IF(COUNT(V54),ROUND(SUM(V54)/SUM(L54)*100,2),""),0)</f>
        <v/>
      </c>
      <c r="X54" s="513"/>
      <c r="Y54" s="514"/>
      <c r="Z54" s="295"/>
      <c r="AR54" t="s">
        <v>214</v>
      </c>
    </row>
    <row r="55" spans="5:44" ht="33.75" customHeight="1">
      <c r="E55" s="118" t="s">
        <v>60</v>
      </c>
      <c r="F55" s="254" t="s">
        <v>72</v>
      </c>
      <c r="H55" s="295"/>
      <c r="I55" s="295"/>
      <c r="J55" s="295"/>
      <c r="K55" s="295"/>
      <c r="L55" s="225" t="str">
        <f>+IFERROR(IF(COUNT(I55:K55),ROUND(SUM(I55:K55),2),""),"")</f>
        <v/>
      </c>
      <c r="M55" s="234" t="str">
        <f>+IFERROR(IF(COUNT(L55),ROUND(L55/'Shareholding Pattern'!$L$57*100,2),""),"")</f>
        <v/>
      </c>
      <c r="N55" s="295"/>
      <c r="O55" s="295"/>
      <c r="P55" s="225" t="str">
        <f>+IFERROR(IF(COUNT(N55:O55),ROUND(SUM(N55:O55),2),""),"")</f>
        <v/>
      </c>
      <c r="Q55" s="179" t="str">
        <f>+IFERROR(IF(COUNT(P55),ROUND(P55/'Shareholding Pattern'!$P$58*100,2),""),"")</f>
        <v/>
      </c>
      <c r="R55" s="295"/>
      <c r="S55" s="295"/>
      <c r="T55" s="225" t="str">
        <f>+IFERROR(IF(COUNT(R55:S55),ROUND(SUM(R55:S55),2),""),"")</f>
        <v/>
      </c>
      <c r="U55" s="149" t="str">
        <f>+IFERROR(IF(COUNT(L55,T55),ROUND(SUM(L55,T55)/SUM('Shareholding Pattern'!$L$57,'Shareholding Pattern'!$T$57)*100,2),""),"")</f>
        <v/>
      </c>
      <c r="V55" s="295"/>
      <c r="W55" s="185" t="str">
        <f t="shared" si="29"/>
        <v/>
      </c>
      <c r="X55" s="515"/>
      <c r="Y55" s="516"/>
      <c r="Z55" s="295"/>
      <c r="AR55" t="s">
        <v>215</v>
      </c>
    </row>
    <row r="56" spans="5:44" ht="31.5" customHeight="1">
      <c r="E56" s="494" t="s">
        <v>73</v>
      </c>
      <c r="F56" s="494"/>
      <c r="G56" s="494"/>
      <c r="H56" s="150" t="str">
        <f>IFERROR(IF(COUNT(H54:H55),ROUND(SUM(H54:H55),0),""),"")</f>
        <v/>
      </c>
      <c r="I56" s="150" t="str">
        <f t="shared" ref="I56:Z56" si="30">IFERROR(IF(COUNT(I54:I55),ROUND(SUM(I54:I55),0),""),"")</f>
        <v/>
      </c>
      <c r="J56" s="150" t="str">
        <f t="shared" si="30"/>
        <v/>
      </c>
      <c r="K56" s="150" t="str">
        <f t="shared" si="30"/>
        <v/>
      </c>
      <c r="L56" s="150" t="str">
        <f t="shared" si="30"/>
        <v/>
      </c>
      <c r="M56" s="177"/>
      <c r="N56" s="151" t="str">
        <f t="shared" si="30"/>
        <v/>
      </c>
      <c r="O56" s="151" t="str">
        <f t="shared" si="30"/>
        <v/>
      </c>
      <c r="P56" s="152" t="str">
        <f t="shared" si="30"/>
        <v/>
      </c>
      <c r="Q56" s="179" t="str">
        <f>+IFERROR(IF(COUNT(P56),ROUND(P56/'Shareholding Pattern'!$P$58*100,2),""),"")</f>
        <v/>
      </c>
      <c r="R56" s="150" t="str">
        <f t="shared" si="30"/>
        <v/>
      </c>
      <c r="S56" s="150" t="str">
        <f t="shared" si="30"/>
        <v/>
      </c>
      <c r="T56" s="150" t="str">
        <f t="shared" si="30"/>
        <v/>
      </c>
      <c r="U56" s="155"/>
      <c r="V56" s="150" t="str">
        <f t="shared" si="30"/>
        <v/>
      </c>
      <c r="W56" s="185" t="str">
        <f t="shared" si="29"/>
        <v/>
      </c>
      <c r="X56" s="515"/>
      <c r="Y56" s="516"/>
      <c r="Z56" s="150" t="str">
        <f t="shared" si="30"/>
        <v/>
      </c>
      <c r="AR56" t="s">
        <v>216</v>
      </c>
    </row>
    <row r="57" spans="5:44" ht="26.25" customHeight="1">
      <c r="E57" s="495" t="s">
        <v>74</v>
      </c>
      <c r="F57" s="495"/>
      <c r="G57" s="495"/>
      <c r="H57" s="150">
        <f t="shared" ref="H57:Z57" si="31">+IFERROR(IF(COUNT(H26,H50,H55),ROUND(SUM(H26,H50,H55),0),""),"")</f>
        <v>10041</v>
      </c>
      <c r="I57" s="150">
        <f t="shared" si="31"/>
        <v>52352295</v>
      </c>
      <c r="J57" s="150" t="str">
        <f t="shared" si="31"/>
        <v/>
      </c>
      <c r="K57" s="150" t="str">
        <f t="shared" si="31"/>
        <v/>
      </c>
      <c r="L57" s="150">
        <f t="shared" si="31"/>
        <v>52352295</v>
      </c>
      <c r="M57" s="178">
        <f>+IFERROR(IF(COUNT(L57),ROUND(L57/'Shareholding Pattern'!$L$57*100,2),""),0)</f>
        <v>100</v>
      </c>
      <c r="N57" s="154">
        <f t="shared" si="31"/>
        <v>52352295</v>
      </c>
      <c r="O57" s="154" t="str">
        <f t="shared" si="31"/>
        <v/>
      </c>
      <c r="P57" s="150">
        <f t="shared" si="31"/>
        <v>52352295</v>
      </c>
      <c r="Q57" s="179">
        <f>+IFERROR(IF(COUNT(P57),ROUND(P57/'Shareholding Pattern'!$P$58*100,2),""),0)</f>
        <v>100</v>
      </c>
      <c r="R57" s="150" t="str">
        <f t="shared" si="31"/>
        <v/>
      </c>
      <c r="S57" s="150" t="str">
        <f t="shared" si="31"/>
        <v/>
      </c>
      <c r="T57" s="150" t="str">
        <f t="shared" si="31"/>
        <v/>
      </c>
      <c r="U57" s="153">
        <f>+IFERROR(IF(COUNT(L57,T57),ROUND(SUM(L57,T57)/SUM('Shareholding Pattern'!$L$57,'Shareholding Pattern'!$T$57)*100,2),""),0)</f>
        <v>100</v>
      </c>
      <c r="V57" s="150" t="str">
        <f t="shared" si="31"/>
        <v/>
      </c>
      <c r="W57" s="185" t="str">
        <f t="shared" si="29"/>
        <v/>
      </c>
      <c r="X57" s="517"/>
      <c r="Y57" s="518"/>
      <c r="Z57" s="150">
        <f t="shared" si="31"/>
        <v>52079895</v>
      </c>
    </row>
    <row r="58" spans="5:44" ht="22.5" customHeight="1">
      <c r="E58" s="495" t="s">
        <v>75</v>
      </c>
      <c r="F58" s="495"/>
      <c r="G58" s="495"/>
      <c r="H58" s="150">
        <f t="shared" ref="H58:Z58" si="32">+IFERROR(IF(COUNT(H26,H50,H56),ROUND(SUM(H26,H50,H56),0),""),"")</f>
        <v>10041</v>
      </c>
      <c r="I58" s="150">
        <f t="shared" si="32"/>
        <v>52352295</v>
      </c>
      <c r="J58" s="150" t="str">
        <f t="shared" si="32"/>
        <v/>
      </c>
      <c r="K58" s="150" t="str">
        <f t="shared" si="32"/>
        <v/>
      </c>
      <c r="L58" s="150">
        <f t="shared" si="32"/>
        <v>52352295</v>
      </c>
      <c r="M58" s="291">
        <f>+IFERROR(IF(COUNT(L57),ROUND(L57/'Shareholding Pattern'!$L$57*100,2),""),"")</f>
        <v>100</v>
      </c>
      <c r="N58" s="154">
        <f t="shared" si="32"/>
        <v>52352295</v>
      </c>
      <c r="O58" s="154" t="str">
        <f t="shared" si="32"/>
        <v/>
      </c>
      <c r="P58" s="150">
        <f t="shared" si="32"/>
        <v>52352295</v>
      </c>
      <c r="Q58" s="179">
        <f>+IFERROR(IF(COUNT(P58),ROUND(P58/'Shareholding Pattern'!$P$58*100,2),""),"")</f>
        <v>100</v>
      </c>
      <c r="R58" s="150" t="str">
        <f t="shared" si="32"/>
        <v/>
      </c>
      <c r="S58" s="150" t="str">
        <f t="shared" si="32"/>
        <v/>
      </c>
      <c r="T58" s="150" t="str">
        <f t="shared" si="32"/>
        <v/>
      </c>
      <c r="U58" s="292">
        <f t="shared" si="32"/>
        <v>100</v>
      </c>
      <c r="V58" s="150" t="str">
        <f t="shared" si="32"/>
        <v/>
      </c>
      <c r="W58" s="185" t="str">
        <f t="shared" si="29"/>
        <v/>
      </c>
      <c r="X58" s="150">
        <f t="shared" si="32"/>
        <v>4922602</v>
      </c>
      <c r="Y58" s="185">
        <f>+IFERROR(IF(COUNT(X58),ROUND(SUM(X58)/SUM(L58)*100,2),""),0)</f>
        <v>9.4</v>
      </c>
      <c r="Z58" s="150">
        <f t="shared" si="32"/>
        <v>52079895</v>
      </c>
      <c r="AR58" t="s">
        <v>217</v>
      </c>
    </row>
    <row r="59" spans="5:44" ht="35.1" customHeight="1">
      <c r="E59" s="504" t="s">
        <v>183</v>
      </c>
      <c r="F59" s="505"/>
      <c r="G59" s="505"/>
      <c r="H59" s="505"/>
      <c r="I59" s="505"/>
      <c r="J59" s="505"/>
      <c r="K59" s="505"/>
      <c r="L59" s="505"/>
      <c r="M59" s="506"/>
      <c r="N59" s="502">
        <v>14</v>
      </c>
      <c r="O59" s="503"/>
      <c r="P59" s="362"/>
      <c r="Q59" s="263"/>
      <c r="R59" s="359"/>
      <c r="S59" s="359"/>
      <c r="T59" s="359"/>
      <c r="U59" s="263"/>
      <c r="V59" s="263"/>
      <c r="W59" s="263"/>
      <c r="X59" s="490"/>
      <c r="Y59" s="490"/>
      <c r="Z59" s="491"/>
    </row>
    <row r="60" spans="5:44" ht="35.1" customHeight="1">
      <c r="E60" s="504" t="s">
        <v>587</v>
      </c>
      <c r="F60" s="505"/>
      <c r="G60" s="505"/>
      <c r="H60" s="505"/>
      <c r="I60" s="505"/>
      <c r="J60" s="505"/>
      <c r="K60" s="505"/>
      <c r="L60" s="505"/>
      <c r="M60" s="506"/>
      <c r="N60" s="539"/>
      <c r="O60" s="503"/>
      <c r="P60" s="362"/>
      <c r="Q60" s="263"/>
      <c r="R60" s="359"/>
      <c r="S60" s="359"/>
      <c r="T60" s="359"/>
      <c r="U60" s="263"/>
      <c r="V60" s="263"/>
      <c r="W60" s="263"/>
      <c r="X60" s="490"/>
      <c r="Y60" s="490"/>
      <c r="Z60" s="491"/>
    </row>
    <row r="61" spans="5:44" ht="35.1" customHeight="1">
      <c r="E61" s="504" t="s">
        <v>588</v>
      </c>
      <c r="F61" s="505"/>
      <c r="G61" s="505"/>
      <c r="H61" s="505"/>
      <c r="I61" s="505"/>
      <c r="J61" s="505"/>
      <c r="K61" s="505"/>
      <c r="L61" s="505"/>
      <c r="M61" s="506"/>
      <c r="N61" s="539"/>
      <c r="O61" s="503"/>
      <c r="P61" s="362"/>
      <c r="Q61" s="263"/>
      <c r="R61" s="359"/>
      <c r="S61" s="359"/>
      <c r="T61" s="359"/>
      <c r="U61" s="263"/>
      <c r="V61" s="263"/>
      <c r="W61" s="263"/>
      <c r="X61" s="490"/>
      <c r="Y61" s="490"/>
      <c r="Z61" s="491"/>
    </row>
    <row r="62" spans="5:44" ht="35.1" customHeight="1">
      <c r="E62" s="504" t="s">
        <v>589</v>
      </c>
      <c r="F62" s="505"/>
      <c r="G62" s="505"/>
      <c r="H62" s="505"/>
      <c r="I62" s="505"/>
      <c r="J62" s="505"/>
      <c r="K62" s="505"/>
      <c r="L62" s="505"/>
      <c r="M62" s="506"/>
      <c r="N62" s="502"/>
      <c r="O62" s="503"/>
      <c r="P62" s="362"/>
      <c r="Q62" s="263"/>
      <c r="R62" s="359"/>
      <c r="S62" s="359"/>
      <c r="T62" s="359"/>
      <c r="U62" s="263"/>
      <c r="V62" s="263"/>
      <c r="W62" s="263"/>
      <c r="X62" s="490"/>
      <c r="Y62" s="490"/>
      <c r="Z62" s="491"/>
    </row>
    <row r="63" spans="5:44"/>
  </sheetData>
  <sheetProtection algorithmName="SHA-512" hashValue="+AQ2vdJ0XKzTyq8BR4ZniAnRq557b29+tsLMoLnZbStD0V/v5zMPqSjZxfysnbo3mpUKcmm+EPWqyIdHp7RXrw==" saltValue="gAO4xmKsaT0azxJ2iWZ+hg==" spinCount="100000" sheet="1" objects="1" scenarios="1"/>
  <mergeCells count="45">
    <mergeCell ref="X60:Z60"/>
    <mergeCell ref="X61:Z61"/>
    <mergeCell ref="X62:Z62"/>
    <mergeCell ref="E60:M60"/>
    <mergeCell ref="E61:M61"/>
    <mergeCell ref="E62:M62"/>
    <mergeCell ref="N60:O60"/>
    <mergeCell ref="N61:O61"/>
    <mergeCell ref="N62:O62"/>
    <mergeCell ref="J9:J11"/>
    <mergeCell ref="K9:K11"/>
    <mergeCell ref="F12:Y12"/>
    <mergeCell ref="E39:G39"/>
    <mergeCell ref="E26:G26"/>
    <mergeCell ref="E25:G25"/>
    <mergeCell ref="M9:M11"/>
    <mergeCell ref="N9:Q9"/>
    <mergeCell ref="R9:R11"/>
    <mergeCell ref="E9:E11"/>
    <mergeCell ref="L9:L11"/>
    <mergeCell ref="Z9:Z11"/>
    <mergeCell ref="S9:S11"/>
    <mergeCell ref="F29:Z29"/>
    <mergeCell ref="X54:Y57"/>
    <mergeCell ref="I9:I11"/>
    <mergeCell ref="E18:G18"/>
    <mergeCell ref="H9:H11"/>
    <mergeCell ref="F9:G11"/>
    <mergeCell ref="V9:W10"/>
    <mergeCell ref="X9:Y10"/>
    <mergeCell ref="N10:P10"/>
    <mergeCell ref="Q10:Q11"/>
    <mergeCell ref="U9:U11"/>
    <mergeCell ref="T9:T11"/>
    <mergeCell ref="E57:G57"/>
    <mergeCell ref="F53:Z53"/>
    <mergeCell ref="X59:Z59"/>
    <mergeCell ref="E50:G50"/>
    <mergeCell ref="E41:G41"/>
    <mergeCell ref="E56:G56"/>
    <mergeCell ref="E49:G49"/>
    <mergeCell ref="E58:G58"/>
    <mergeCell ref="X30:Y50"/>
    <mergeCell ref="N59:O59"/>
    <mergeCell ref="E59:M59"/>
  </mergeCells>
  <dataValidations count="5">
    <dataValidation type="whole" operator="lessThanOrEqual" allowBlank="1" showInputMessage="1" showErrorMessage="1" sqref="V30:V38 V40 V43:V48 V54:V55">
      <formula1>I30</formula1>
    </dataValidation>
    <dataValidation type="whole" operator="lessThanOrEqual" allowBlank="1" showInputMessage="1" showErrorMessage="1" sqref="Z54:Z55 Z30:Z38 Z40 Z43:Z48">
      <formula1>L30</formula1>
    </dataValidation>
    <dataValidation type="whole" operator="greaterThanOrEqual" allowBlank="1" showInputMessage="1" showErrorMessage="1" sqref="R30:S38 N30:O38 N40:O40 N43:O48 R40:S40 R43:S48 N54:O55 R54:S55 I30:K38 I40:K40 I43:K48 I54:K55">
      <formula1>0</formula1>
    </dataValidation>
    <dataValidation type="whole" operator="greaterThan" allowBlank="1" showInputMessage="1" showErrorMessage="1" sqref="H30:H38 H40 H54:H55 H43:H48">
      <formula1>0</formula1>
    </dataValidation>
    <dataValidation operator="greaterThan" allowBlank="1" showInputMessage="1" showErrorMessage="1" sqref="H20:H24 H14:H17"/>
  </dataValidations>
  <hyperlinks>
    <hyperlink ref="F14" location="IndHUF!F12" display="Individuals/Hindu undivided Family"/>
    <hyperlink ref="F15" location="CGAndSG!F12" display="Central  Government/ State Government(s)"/>
    <hyperlink ref="F16" location="Banks!F12" display="Financial  Institutions/ Banks"/>
    <hyperlink ref="F17" location="IndHUF!F12" display="Any Other (specify)"/>
    <hyperlink ref="F20" location="Individuals!F12" display="Individuals (NonResident Individuals/ Foreign Individuals)"/>
    <hyperlink ref="F21" location="Government!F12" display="Government"/>
    <hyperlink ref="F22" location="Institutions!F12" display="Institutions"/>
    <hyperlink ref="F23" location="FPIPromoter!F12" display="Foreign Portfolio Investor"/>
    <hyperlink ref="F24" location="OtherForeign!F12" display="Any Other (specify)"/>
    <hyperlink ref="F30" location="MutuaFund!F12" display="Mutual Funds"/>
    <hyperlink ref="F31" location="VentureCap!F12" display="Venture Capital Funds"/>
    <hyperlink ref="F32" location="AIF!F12" display="Alternate Investment Funds"/>
    <hyperlink ref="F33" location="FVC!F12" display="Foreign Venture Capital Investors"/>
    <hyperlink ref="F34" location="FPI_Insti!F12" display="Foreign Portfolio Investors"/>
    <hyperlink ref="F35" location="Bank_Insti!F12" display="Financial  Institutions/ Banks"/>
    <hyperlink ref="F36" location="Insurance!F12" display="Insurance  Companies"/>
    <hyperlink ref="F37" location="Pension!F12" display="Provident Funds/ Pension Funds"/>
    <hyperlink ref="F38" location="Other_Insti!F12" display="Any Other (specify)"/>
    <hyperlink ref="F40" location="'CG&amp;SG&amp;PI'!F12" display="Central  Government/  State  Government(s)/ President of India"/>
    <hyperlink ref="F43" location="'Indivisual(aI)'!F12" display="'Indivisual(aI)'!F12"/>
    <hyperlink ref="F44" location="'Indivisual(aII)'!F12" display="'Indivisual(aII)'!F12"/>
    <hyperlink ref="F45" location="NBFC!F12" display="NBFCs registered with RBI"/>
    <hyperlink ref="F46" location="EmpTrust!F12" display="Employee Trusts"/>
    <hyperlink ref="F47" location="OD!F12" display="Overseas Depositories (holding DRs) (balancing figure)"/>
    <hyperlink ref="F48" location="Other_NonInsti!F12" display="Any Other (specify)"/>
    <hyperlink ref="F54" location="DRHolder!F12" display="Custodian/DR  Holder - Name of DR Holders  (If Available)"/>
    <hyperlink ref="F55" location="EBT!F12" display="Employee Benefit Trust (under SEBI (Share based Employee Benefit) Regulations, 2014)"/>
    <hyperlink ref="F51" location="PAC_Public!F12" display="Details of the shareholders acting as persons in Concert for Public"/>
    <hyperlink ref="F52" location="Unclaimed_Public!A1" display="Details of Shares which remain unclaimed for Public"/>
    <hyperlink ref="F27" location="Unclaimed_Prom!I14" display="Details of Shares which remain unclaimed for Promoter &amp; Promoter Group"/>
  </hyperlinks>
  <pageMargins left="0.7" right="0.7" top="0.75" bottom="0.75" header="0.3" footer="0.3"/>
  <pageSetup orientation="portrait" r:id="rId1"/>
  <ignoredErrors>
    <ignoredError sqref="P30 T30 L30:L37 L40 L43:L48" formulaRange="1"/>
  </ignoredError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7"/>
  </sheetPr>
  <dimension ref="A1:XFC19"/>
  <sheetViews>
    <sheetView showGridLines="0" topLeftCell="D7" zoomScale="85" zoomScaleNormal="85" workbookViewId="0">
      <selection activeCell="F12" sqref="F12"/>
    </sheetView>
  </sheetViews>
  <sheetFormatPr defaultColWidth="0" defaultRowHeight="15"/>
  <cols>
    <col min="1" max="1" width="2.42578125" hidden="1" customWidth="1"/>
    <col min="2" max="2" width="2.140625" hidden="1" customWidth="1"/>
    <col min="3" max="3" width="2" hidden="1" customWidth="1"/>
    <col min="4" max="4" width="2.5703125"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6.7109375" customWidth="1"/>
    <col min="14" max="14" width="16.140625" hidden="1" customWidth="1"/>
    <col min="15" max="15" width="16.42578125" customWidth="1"/>
    <col min="16" max="16" width="10.7109375" customWidth="1"/>
    <col min="17" max="18" width="14.5703125" hidden="1" customWidth="1"/>
    <col min="19" max="19" width="14.5703125" customWidth="1"/>
    <col min="20" max="20" width="19.140625" customWidth="1"/>
    <col min="21" max="21" width="15.42578125" hidden="1" customWidth="1"/>
    <col min="22" max="22" width="8.85546875" hidden="1" customWidth="1"/>
    <col min="23" max="23" width="15.42578125" customWidth="1"/>
    <col min="24" max="24" width="8.85546875" customWidth="1"/>
    <col min="25" max="25" width="15.42578125" customWidth="1"/>
    <col min="26" max="26" width="18" customWidth="1"/>
    <col min="27" max="27" width="17.140625" customWidth="1"/>
    <col min="28" max="28" width="4.7109375" customWidth="1"/>
    <col min="29" max="16383" width="4.85546875" hidden="1"/>
  </cols>
  <sheetData>
    <row r="1" spans="5:45" hidden="1">
      <c r="I1">
        <v>3</v>
      </c>
    </row>
    <row r="2" spans="5:45" ht="18.75" hidden="1" customHeight="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180</v>
      </c>
      <c r="X2" t="s">
        <v>181</v>
      </c>
      <c r="Y2" t="s">
        <v>182</v>
      </c>
      <c r="Z2" t="s">
        <v>499</v>
      </c>
      <c r="AA2" t="s">
        <v>517</v>
      </c>
      <c r="AR2" t="s">
        <v>519</v>
      </c>
      <c r="AS2" t="s">
        <v>520</v>
      </c>
    </row>
    <row r="3" spans="5:45" ht="24" hidden="1" customHeight="1"/>
    <row r="4" spans="5:45" ht="20.25" hidden="1" customHeight="1"/>
    <row r="5" spans="5:45" ht="16.5" hidden="1" customHeight="1"/>
    <row r="6" spans="5:45" ht="27" hidden="1" customHeight="1"/>
    <row r="9" spans="5:45" ht="29.25" customHeight="1">
      <c r="E9" s="484" t="s">
        <v>137</v>
      </c>
      <c r="F9" s="484" t="s">
        <v>136</v>
      </c>
      <c r="G9" s="542" t="s">
        <v>1</v>
      </c>
      <c r="H9" s="542" t="s">
        <v>3</v>
      </c>
      <c r="I9" s="542" t="s">
        <v>4</v>
      </c>
      <c r="J9" s="542" t="s">
        <v>5</v>
      </c>
      <c r="K9" s="542" t="s">
        <v>6</v>
      </c>
      <c r="L9" s="542" t="s">
        <v>7</v>
      </c>
      <c r="M9" s="543" t="s">
        <v>8</v>
      </c>
      <c r="N9" s="544"/>
      <c r="O9" s="544"/>
      <c r="P9" s="545"/>
      <c r="Q9" s="542" t="s">
        <v>9</v>
      </c>
      <c r="R9" s="542" t="s">
        <v>505</v>
      </c>
      <c r="S9" s="542" t="s">
        <v>134</v>
      </c>
      <c r="T9" s="484" t="s">
        <v>143</v>
      </c>
      <c r="U9" s="519" t="s">
        <v>12</v>
      </c>
      <c r="V9" s="520"/>
      <c r="W9" s="519" t="s">
        <v>13</v>
      </c>
      <c r="X9" s="520"/>
      <c r="Y9" s="542" t="s">
        <v>14</v>
      </c>
      <c r="Z9" s="477" t="s">
        <v>499</v>
      </c>
      <c r="AA9" s="542" t="s">
        <v>517</v>
      </c>
    </row>
    <row r="10" spans="5:45" ht="31.5" customHeight="1">
      <c r="E10" s="540"/>
      <c r="F10" s="537"/>
      <c r="G10" s="540"/>
      <c r="H10" s="540"/>
      <c r="I10" s="540"/>
      <c r="J10" s="540"/>
      <c r="K10" s="540"/>
      <c r="L10" s="540"/>
      <c r="M10" s="475" t="s">
        <v>135</v>
      </c>
      <c r="N10" s="527"/>
      <c r="O10" s="528"/>
      <c r="P10" s="542" t="s">
        <v>16</v>
      </c>
      <c r="Q10" s="540"/>
      <c r="R10" s="540"/>
      <c r="S10" s="540"/>
      <c r="T10" s="540"/>
      <c r="U10" s="523"/>
      <c r="V10" s="524"/>
      <c r="W10" s="523"/>
      <c r="X10" s="524"/>
      <c r="Y10" s="540"/>
      <c r="Z10" s="525"/>
      <c r="AA10" s="540"/>
    </row>
    <row r="11" spans="5:45" ht="78.75" customHeight="1">
      <c r="E11" s="541"/>
      <c r="F11" s="538"/>
      <c r="G11" s="541"/>
      <c r="H11" s="541"/>
      <c r="I11" s="541"/>
      <c r="J11" s="541"/>
      <c r="K11" s="541"/>
      <c r="L11" s="541"/>
      <c r="M11" s="33" t="s">
        <v>141</v>
      </c>
      <c r="N11" s="33" t="s">
        <v>18</v>
      </c>
      <c r="O11" s="32" t="s">
        <v>19</v>
      </c>
      <c r="P11" s="541"/>
      <c r="Q11" s="541"/>
      <c r="R11" s="541"/>
      <c r="S11" s="541"/>
      <c r="T11" s="541"/>
      <c r="U11" s="32" t="s">
        <v>20</v>
      </c>
      <c r="V11" s="32" t="s">
        <v>21</v>
      </c>
      <c r="W11" s="32" t="s">
        <v>20</v>
      </c>
      <c r="X11" s="32" t="s">
        <v>21</v>
      </c>
      <c r="Y11" s="541"/>
      <c r="Z11" s="525"/>
      <c r="AA11" s="541"/>
    </row>
    <row r="12" spans="5:45" ht="16.5" customHeight="1">
      <c r="E12" s="9" t="s">
        <v>79</v>
      </c>
      <c r="F12" s="377" t="s">
        <v>27</v>
      </c>
      <c r="G12" s="30"/>
      <c r="H12" s="30"/>
      <c r="I12" s="30"/>
      <c r="J12" s="30"/>
      <c r="K12" s="30"/>
      <c r="L12" s="30"/>
      <c r="M12" s="30"/>
      <c r="N12" s="30"/>
      <c r="O12" s="30"/>
      <c r="P12" s="30"/>
      <c r="Q12" s="30"/>
      <c r="R12" s="30"/>
      <c r="S12" s="30"/>
      <c r="T12" s="30"/>
      <c r="U12" s="30"/>
      <c r="V12" s="30"/>
      <c r="W12" s="30"/>
      <c r="X12" s="30"/>
      <c r="Y12" s="30"/>
      <c r="Z12" s="30"/>
      <c r="AA12" s="31"/>
    </row>
    <row r="13" spans="5:45" s="11" customFormat="1" ht="19.5" hidden="1" customHeight="1">
      <c r="E13" s="194"/>
      <c r="F13" s="260"/>
      <c r="G13" s="10"/>
      <c r="H13" s="16"/>
      <c r="I13" s="47"/>
      <c r="J13" s="47"/>
      <c r="K13" s="46" t="str">
        <f>+IFERROR(IF(COUNT(H13:J13),ROUND(SUM(H13:J13),0),""),"")</f>
        <v/>
      </c>
      <c r="L13" s="17" t="str">
        <f>+IFERROR(IF(COUNT(K13),ROUND(K13/'Shareholding Pattern'!$L$57*100,2),""),0)</f>
        <v/>
      </c>
      <c r="M13" s="276" t="str">
        <f>IF(H13="","",H13)</f>
        <v/>
      </c>
      <c r="N13" s="206"/>
      <c r="O13" s="51" t="str">
        <f>+IFERROR(IF(COUNT(M13:N13),ROUND(SUM(M13,N13),2),""),"")</f>
        <v/>
      </c>
      <c r="P13" s="17" t="str">
        <f>+IFERROR(IF(COUNT(O13),ROUND(O13/('Shareholding Pattern'!$P$58)*100,2),""),0)</f>
        <v/>
      </c>
      <c r="Q13" s="47"/>
      <c r="R13" s="47"/>
      <c r="S13" s="48" t="str">
        <f>+IFERROR(IF(COUNT(Q13:R13),ROUND(SUM(Q13:R13),0),""),"")</f>
        <v/>
      </c>
      <c r="T13" s="17" t="str">
        <f>+IFERROR(IF(COUNT(K13,S13),ROUND(SUM(S13,K13)/SUM('Shareholding Pattern'!$L$57,'Shareholding Pattern'!$T$57)*100,2),""),0)</f>
        <v/>
      </c>
      <c r="U13" s="47"/>
      <c r="V13" s="17" t="str">
        <f>+IFERROR(IF(COUNT(U13),ROUND(SUM(U13)/SUM(K13)*100,2),""),0)</f>
        <v/>
      </c>
      <c r="W13" s="47"/>
      <c r="X13" s="17" t="str">
        <f>+IFERROR(IF(COUNT(W13),ROUND(SUM(W13)/SUM(K13)*100,2),""),0)</f>
        <v/>
      </c>
      <c r="Y13" s="16"/>
      <c r="Z13" s="281"/>
      <c r="AA13" s="332"/>
      <c r="AC13" s="11">
        <f>IF(SUM(H13:Y13)&gt;0,1,0)</f>
        <v>0</v>
      </c>
      <c r="AD13" s="11">
        <f>IF(COUNT(H18:$Y$15003)=0,"",SUM(AC1:AC65535))</f>
        <v>3</v>
      </c>
    </row>
    <row r="14" spans="5:45" ht="24.75" customHeight="1">
      <c r="E14" s="92"/>
      <c r="F14" s="93"/>
      <c r="G14" s="93"/>
      <c r="H14" s="93"/>
      <c r="I14" s="93"/>
      <c r="J14" s="93"/>
      <c r="K14" s="93"/>
      <c r="L14" s="93"/>
      <c r="M14" s="93"/>
      <c r="N14" s="93"/>
      <c r="O14" s="93"/>
      <c r="P14" s="93"/>
      <c r="Q14" s="93"/>
      <c r="R14" s="93"/>
      <c r="S14" s="93"/>
      <c r="T14" s="93"/>
      <c r="U14" s="93"/>
      <c r="V14" s="93"/>
      <c r="W14" s="93"/>
      <c r="X14" s="93"/>
      <c r="Y14" s="93"/>
      <c r="Z14" s="93"/>
      <c r="AA14" s="94"/>
    </row>
    <row r="15" spans="5:45" ht="24.75" customHeight="1">
      <c r="E15" s="194">
        <v>1</v>
      </c>
      <c r="F15" s="399" t="s">
        <v>714</v>
      </c>
      <c r="G15" s="400" t="s">
        <v>715</v>
      </c>
      <c r="H15" s="401">
        <v>5463350</v>
      </c>
      <c r="I15" s="47"/>
      <c r="J15" s="47"/>
      <c r="K15" s="406">
        <f>+IFERROR(IF(COUNT(H15:J15),ROUND(SUM(H15:J15),0),""),"")</f>
        <v>5463350</v>
      </c>
      <c r="L15" s="51">
        <f>+IFERROR(IF(COUNT(K15),ROUND(K15/'Shareholding Pattern'!$L$57*100,2),""),0)</f>
        <v>10.44</v>
      </c>
      <c r="M15" s="206">
        <f>IF(H15="","",H15)</f>
        <v>5463350</v>
      </c>
      <c r="N15" s="206"/>
      <c r="O15" s="284">
        <f>+IFERROR(IF(COUNT(M15:N15),ROUND(SUM(M15,N15),2),""),"")</f>
        <v>5463350</v>
      </c>
      <c r="P15" s="51">
        <f>+IFERROR(IF(COUNT(O15),ROUND(O15/('Shareholding Pattern'!$P$58)*100,2),""),0)</f>
        <v>10.44</v>
      </c>
      <c r="Q15" s="47"/>
      <c r="R15" s="47"/>
      <c r="S15" s="406" t="str">
        <f>+IFERROR(IF(COUNT(Q15:R15),ROUND(SUM(Q15:R15),0),""),"")</f>
        <v/>
      </c>
      <c r="T15" s="51">
        <f>+IFERROR(IF(COUNT(K15,S15),ROUND(SUM(S15,K15)/SUM('Shareholding Pattern'!$L$57,'Shareholding Pattern'!$T$57)*100,2),""),0)</f>
        <v>10.44</v>
      </c>
      <c r="U15" s="47"/>
      <c r="V15" s="17" t="str">
        <f>+IFERROR(IF(COUNT(U15),ROUND(SUM(U15)/SUM(K15)*100,2),""),0)</f>
        <v/>
      </c>
      <c r="W15" s="258">
        <v>3296561</v>
      </c>
      <c r="X15" s="284">
        <f>+IFERROR(IF(COUNT(W15),ROUND(SUM(W15)/SUM(K15)*100,2),""),0)</f>
        <v>60.34</v>
      </c>
      <c r="Y15" s="401">
        <v>5463350</v>
      </c>
      <c r="Z15" s="283"/>
      <c r="AA15" s="333" t="s">
        <v>519</v>
      </c>
      <c r="AB15" s="11"/>
      <c r="AC15" s="11">
        <f>IF(SUM(H15:Y15)&gt;0,1,0)</f>
        <v>1</v>
      </c>
    </row>
    <row r="16" spans="5:45" ht="24.75" customHeight="1">
      <c r="E16" s="194">
        <v>2</v>
      </c>
      <c r="F16" s="399" t="s">
        <v>716</v>
      </c>
      <c r="G16" s="400" t="s">
        <v>717</v>
      </c>
      <c r="H16" s="401">
        <v>3145282</v>
      </c>
      <c r="I16" s="47"/>
      <c r="J16" s="47"/>
      <c r="K16" s="406">
        <f>+IFERROR(IF(COUNT(H16:J16),ROUND(SUM(H16:J16),0),""),"")</f>
        <v>3145282</v>
      </c>
      <c r="L16" s="51">
        <f>+IFERROR(IF(COUNT(K16),ROUND(K16/'Shareholding Pattern'!$L$57*100,2),""),0)</f>
        <v>6.01</v>
      </c>
      <c r="M16" s="206">
        <f>IF(H16="","",H16)</f>
        <v>3145282</v>
      </c>
      <c r="N16" s="206"/>
      <c r="O16" s="284">
        <f>+IFERROR(IF(COUNT(M16:N16),ROUND(SUM(M16,N16),2),""),"")</f>
        <v>3145282</v>
      </c>
      <c r="P16" s="51">
        <f>+IFERROR(IF(COUNT(O16),ROUND(O16/('Shareholding Pattern'!$P$58)*100,2),""),0)</f>
        <v>6.01</v>
      </c>
      <c r="Q16" s="47"/>
      <c r="R16" s="47"/>
      <c r="S16" s="406" t="str">
        <f>+IFERROR(IF(COUNT(Q16:R16),ROUND(SUM(Q16:R16),0),""),"")</f>
        <v/>
      </c>
      <c r="T16" s="51">
        <f>+IFERROR(IF(COUNT(K16,S16),ROUND(SUM(S16,K16)/SUM('Shareholding Pattern'!$L$57,'Shareholding Pattern'!$T$57)*100,2),""),0)</f>
        <v>6.01</v>
      </c>
      <c r="U16" s="47"/>
      <c r="V16" s="17" t="str">
        <f>+IFERROR(IF(COUNT(U16),ROUND(SUM(U16)/SUM(K16)*100,2),""),0)</f>
        <v/>
      </c>
      <c r="W16" s="47">
        <v>0</v>
      </c>
      <c r="X16" s="284">
        <f>+IFERROR(IF(COUNT(W16),ROUND(SUM(W16)/SUM(K16)*100,2),""),0)</f>
        <v>0</v>
      </c>
      <c r="Y16" s="401">
        <v>3145282</v>
      </c>
      <c r="Z16" s="283"/>
      <c r="AA16" s="333" t="s">
        <v>519</v>
      </c>
      <c r="AB16" s="11"/>
      <c r="AC16" s="11">
        <f>IF(SUM(H16:Y16)&gt;0,1,0)</f>
        <v>1</v>
      </c>
    </row>
    <row r="17" spans="5:29" ht="24.75" customHeight="1">
      <c r="E17" s="194">
        <v>3</v>
      </c>
      <c r="F17" s="399" t="s">
        <v>718</v>
      </c>
      <c r="G17" s="400" t="s">
        <v>719</v>
      </c>
      <c r="H17" s="401">
        <v>1626041</v>
      </c>
      <c r="I17" s="47"/>
      <c r="J17" s="47"/>
      <c r="K17" s="406">
        <f>+IFERROR(IF(COUNT(H17:J17),ROUND(SUM(H17:J17),0),""),"")</f>
        <v>1626041</v>
      </c>
      <c r="L17" s="51">
        <f>+IFERROR(IF(COUNT(K17),ROUND(K17/'Shareholding Pattern'!$L$57*100,2),""),0)</f>
        <v>3.11</v>
      </c>
      <c r="M17" s="206">
        <f>IF(H17="","",H17)</f>
        <v>1626041</v>
      </c>
      <c r="N17" s="206"/>
      <c r="O17" s="284">
        <f>+IFERROR(IF(COUNT(M17:N17),ROUND(SUM(M17,N17),2),""),"")</f>
        <v>1626041</v>
      </c>
      <c r="P17" s="51">
        <f>+IFERROR(IF(COUNT(O17),ROUND(O17/('Shareholding Pattern'!$P$58)*100,2),""),0)</f>
        <v>3.11</v>
      </c>
      <c r="Q17" s="47"/>
      <c r="R17" s="47"/>
      <c r="S17" s="406" t="str">
        <f>+IFERROR(IF(COUNT(Q17:R17),ROUND(SUM(Q17:R17),0),""),"")</f>
        <v/>
      </c>
      <c r="T17" s="51">
        <f>+IFERROR(IF(COUNT(K17,S17),ROUND(SUM(S17,K17)/SUM('Shareholding Pattern'!$L$57,'Shareholding Pattern'!$T$57)*100,2),""),0)</f>
        <v>3.11</v>
      </c>
      <c r="U17" s="47"/>
      <c r="V17" s="17" t="str">
        <f>+IFERROR(IF(COUNT(U17),ROUND(SUM(U17)/SUM(K17)*100,2),""),0)</f>
        <v/>
      </c>
      <c r="W17" s="401">
        <v>1626041</v>
      </c>
      <c r="X17" s="284">
        <f>+IFERROR(IF(COUNT(W17),ROUND(SUM(W17)/SUM(K17)*100,2),""),0)</f>
        <v>100</v>
      </c>
      <c r="Y17" s="401">
        <v>1626041</v>
      </c>
      <c r="Z17" s="283"/>
      <c r="AA17" s="333" t="s">
        <v>519</v>
      </c>
      <c r="AB17" s="11"/>
      <c r="AC17" s="11">
        <f>IF(SUM(H17:Y17)&gt;0,1,0)</f>
        <v>1</v>
      </c>
    </row>
    <row r="18" spans="5:29" ht="16.5" hidden="1" customHeight="1">
      <c r="E18" s="195"/>
      <c r="F18" s="199"/>
      <c r="G18" s="199"/>
      <c r="H18" s="199"/>
      <c r="I18" s="199"/>
      <c r="J18" s="199"/>
      <c r="K18" s="199"/>
      <c r="L18" s="199"/>
      <c r="M18" s="199"/>
      <c r="N18" s="199"/>
      <c r="O18" s="199"/>
      <c r="P18" s="199"/>
      <c r="Q18" s="199"/>
      <c r="R18" s="199"/>
      <c r="S18" s="199"/>
      <c r="T18" s="199"/>
      <c r="U18" s="199"/>
      <c r="V18" s="199"/>
      <c r="W18" s="199"/>
      <c r="X18" s="199"/>
      <c r="Y18" s="200"/>
    </row>
    <row r="19" spans="5:29" ht="20.100000000000001" customHeight="1">
      <c r="E19" s="126"/>
      <c r="F19" s="62" t="s">
        <v>450</v>
      </c>
      <c r="G19" s="62" t="s">
        <v>19</v>
      </c>
      <c r="H19" s="53">
        <f>+IFERROR(IF(COUNT(H14:H18),ROUND(SUM(H14:H18),0),""),"")</f>
        <v>10234673</v>
      </c>
      <c r="I19" s="53" t="str">
        <f>+IFERROR(IF(COUNT(I14:I18),ROUND(SUM(I14:I18),0),""),"")</f>
        <v/>
      </c>
      <c r="J19" s="53" t="str">
        <f>+IFERROR(IF(COUNT(J14:J18),ROUND(SUM(J14:J18),0),""),"")</f>
        <v/>
      </c>
      <c r="K19" s="53">
        <f>+IFERROR(IF(COUNT(K14:K18),ROUND(SUM(K14:K18),0),""),"")</f>
        <v>10234673</v>
      </c>
      <c r="L19" s="17">
        <f>+IFERROR(IF(COUNT(K19),ROUND(K19/'Shareholding Pattern'!$L$57*100,2),""),0)</f>
        <v>19.55</v>
      </c>
      <c r="M19" s="35">
        <f>+IFERROR(IF(COUNT(M14:M18),ROUND(SUM(M14:M18),0),""),"")</f>
        <v>10234673</v>
      </c>
      <c r="N19" s="35" t="str">
        <f>+IFERROR(IF(COUNT(N14:N18),ROUND(SUM(N14:N18),0),""),"")</f>
        <v/>
      </c>
      <c r="O19" s="35">
        <f>+IFERROR(IF(COUNT(O14:O18),ROUND(SUM(O14:O18),0),""),"")</f>
        <v>10234673</v>
      </c>
      <c r="P19" s="17">
        <f>+IFERROR(IF(COUNT(O19),ROUND(O19/('Shareholding Pattern'!$P$58)*100,2),""),0)</f>
        <v>19.55</v>
      </c>
      <c r="Q19" s="53" t="str">
        <f>+IFERROR(IF(COUNT(Q14:Q18),ROUND(SUM(Q14:Q18),0),""),"")</f>
        <v/>
      </c>
      <c r="R19" s="53" t="str">
        <f>+IFERROR(IF(COUNT(R14:R18),ROUND(SUM(R14:R18),0),""),"")</f>
        <v/>
      </c>
      <c r="S19" s="53" t="str">
        <f>+IFERROR(IF(COUNT(S14:S18),ROUND(SUM(S14:S18),0),""),"")</f>
        <v/>
      </c>
      <c r="T19" s="17">
        <f>+IFERROR(IF(COUNT(K19,S19),ROUND(SUM(S19,K19)/SUM('Shareholding Pattern'!$L$57,'Shareholding Pattern'!$T$57)*100,2),""),0)</f>
        <v>19.55</v>
      </c>
      <c r="U19" s="53" t="str">
        <f>+IFERROR(IF(COUNT(U14:U18),ROUND(SUM(U14:U18),0),""),"")</f>
        <v/>
      </c>
      <c r="V19" s="17" t="str">
        <f>+IFERROR(IF(COUNT(U19),ROUND(SUM(U19)/SUM(K19)*100,2),""),0)</f>
        <v/>
      </c>
      <c r="W19" s="53">
        <f>+IFERROR(IF(COUNT(W14:W18),ROUND(SUM(W14:W18),0),""),"")</f>
        <v>4922602</v>
      </c>
      <c r="X19" s="17">
        <f>+IFERROR(IF(COUNT(W19),ROUND(SUM(W19)/SUM(K19)*100,2),""),0)</f>
        <v>48.1</v>
      </c>
      <c r="Y19" s="53">
        <f>+IFERROR(IF(COUNT(Y14:Y18),ROUND(SUM(Y14:Y18),0),""),"")</f>
        <v>10234673</v>
      </c>
    </row>
  </sheetData>
  <sheetProtection algorithmName="SHA-512" hashValue="tY3v5L/hmKn3N2czUQFr85oxawmnphnAksMDR7RHSdATyFNp0kZLiA03i3DBGZVcCwo5LicBsLBWiKznO6bA4g==" saltValue="zW+F0KK4Yj0PUkeEnyh0dQ==" spinCount="100000" sheet="1" objects="1" scenarios="1"/>
  <mergeCells count="20">
    <mergeCell ref="S9:S11"/>
    <mergeCell ref="R9:R11"/>
    <mergeCell ref="I9:I11"/>
    <mergeCell ref="M10:O10"/>
    <mergeCell ref="P10:P11"/>
    <mergeCell ref="J9:J11"/>
    <mergeCell ref="K9:K11"/>
    <mergeCell ref="L9:L11"/>
    <mergeCell ref="M9:P9"/>
    <mergeCell ref="E9:E11"/>
    <mergeCell ref="F9:F11"/>
    <mergeCell ref="G9:G11"/>
    <mergeCell ref="H9:H11"/>
    <mergeCell ref="Q9:Q11"/>
    <mergeCell ref="T9:T11"/>
    <mergeCell ref="U9:V10"/>
    <mergeCell ref="W9:X10"/>
    <mergeCell ref="Y9:Y11"/>
    <mergeCell ref="AA9:AA11"/>
    <mergeCell ref="Z9:Z11"/>
  </mergeCells>
  <dataValidations count="6">
    <dataValidation type="whole" operator="lessThanOrEqual" allowBlank="1" showInputMessage="1" showErrorMessage="1" sqref="Y13 Y15:Y17">
      <formula1>K13</formula1>
    </dataValidation>
    <dataValidation type="whole" operator="lessThanOrEqual" allowBlank="1" showInputMessage="1" showErrorMessage="1" sqref="U13 U15:U17">
      <formula1>H13</formula1>
    </dataValidation>
    <dataValidation type="whole" operator="lessThanOrEqual" allowBlank="1" showInputMessage="1" showErrorMessage="1" sqref="W13 W15:W17">
      <formula1>H13</formula1>
    </dataValidation>
    <dataValidation type="whole" operator="greaterThanOrEqual" allowBlank="1" showInputMessage="1" showErrorMessage="1" sqref="Q13:R13 H13:J13 M13:N13 M15:N17 Q15:R17 H15:J17">
      <formula1>0</formula1>
    </dataValidation>
    <dataValidation type="textLength" operator="equal" allowBlank="1" showInputMessage="1" showErrorMessage="1" prompt="[A-Z][A-Z][A-Z][A-Z][A-Z][0-9][0-9][0-9][0-9][A-Z]_x000a__x000a_In absence of PAN write : ZZZZZ9999Z" sqref="G13 G15:G17">
      <formula1>10</formula1>
    </dataValidation>
    <dataValidation type="list" allowBlank="1" showInputMessage="1" showErrorMessage="1" sqref="AA13 AA15:AA17">
      <formula1>$AR$2:$AS$2</formula1>
    </dataValidation>
  </dataValidations>
  <hyperlinks>
    <hyperlink ref="G19" location="'Shareholding Pattern'!F14" display="Total"/>
    <hyperlink ref="F19" location="'Shareholding Pattern'!F14" display="Total"/>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opentextblock">
                <anchor moveWithCells="1" sizeWithCells="1">
                  <from>
                    <xdr:col>25</xdr:col>
                    <xdr:colOff>57150</xdr:colOff>
                    <xdr:row>14</xdr:row>
                    <xdr:rowOff>57150</xdr:rowOff>
                  </from>
                  <to>
                    <xdr:col>25</xdr:col>
                    <xdr:colOff>1171575</xdr:colOff>
                    <xdr:row>14</xdr:row>
                    <xdr:rowOff>266700</xdr:rowOff>
                  </to>
                </anchor>
              </controlPr>
            </control>
          </mc:Choice>
        </mc:AlternateContent>
        <mc:AlternateContent xmlns:mc="http://schemas.openxmlformats.org/markup-compatibility/2006">
          <mc:Choice Requires="x14">
            <control shapeId="6146" r:id="rId5" name="Button 2">
              <controlPr defaultSize="0" print="0" autoFill="0" autoPict="0" macro="[0]!opentextblock">
                <anchor moveWithCells="1" sizeWithCells="1">
                  <from>
                    <xdr:col>25</xdr:col>
                    <xdr:colOff>57150</xdr:colOff>
                    <xdr:row>15</xdr:row>
                    <xdr:rowOff>57150</xdr:rowOff>
                  </from>
                  <to>
                    <xdr:col>25</xdr:col>
                    <xdr:colOff>1171575</xdr:colOff>
                    <xdr:row>15</xdr:row>
                    <xdr:rowOff>266700</xdr:rowOff>
                  </to>
                </anchor>
              </controlPr>
            </control>
          </mc:Choice>
        </mc:AlternateContent>
        <mc:AlternateContent xmlns:mc="http://schemas.openxmlformats.org/markup-compatibility/2006">
          <mc:Choice Requires="x14">
            <control shapeId="6147" r:id="rId6" name="Button 3">
              <controlPr defaultSize="0" print="0" autoFill="0" autoPict="0" macro="[0]!opentextblock">
                <anchor moveWithCells="1" sizeWithCells="1">
                  <from>
                    <xdr:col>25</xdr:col>
                    <xdr:colOff>57150</xdr:colOff>
                    <xdr:row>16</xdr:row>
                    <xdr:rowOff>57150</xdr:rowOff>
                  </from>
                  <to>
                    <xdr:col>25</xdr:col>
                    <xdr:colOff>1171575</xdr:colOff>
                    <xdr:row>16</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AA16"/>
  <sheetViews>
    <sheetView showGridLines="0" topLeftCell="D7" workbookViewId="0">
      <selection activeCell="S21" sqref="S21"/>
    </sheetView>
  </sheetViews>
  <sheetFormatPr defaultColWidth="0" defaultRowHeight="15"/>
  <cols>
    <col min="1" max="3" width="0" hidden="1" customWidth="1"/>
    <col min="4" max="4" width="2.7109375" customWidth="1"/>
    <col min="5" max="5" width="9.140625" customWidth="1"/>
    <col min="6" max="6" width="14" customWidth="1"/>
    <col min="7" max="8" width="15.7109375" customWidth="1"/>
    <col min="9" max="9" width="13" hidden="1" customWidth="1"/>
    <col min="10" max="10" width="20.140625" customWidth="1"/>
    <col min="11" max="11" width="18.140625" customWidth="1"/>
    <col min="12" max="12" width="14" customWidth="1"/>
    <col min="13" max="14" width="15.7109375" customWidth="1"/>
    <col min="15" max="15" width="20.140625" customWidth="1"/>
    <col min="16" max="16" width="18.140625" customWidth="1"/>
    <col min="17" max="18" width="9.140625" customWidth="1"/>
    <col min="19" max="19" width="18.7109375" customWidth="1"/>
    <col min="20" max="20" width="11.5703125" customWidth="1"/>
    <col min="21" max="21" width="10.42578125" customWidth="1"/>
    <col min="22" max="22" width="31" customWidth="1"/>
    <col min="23" max="23" width="9.140625" customWidth="1"/>
    <col min="24" max="27" width="0" hidden="1" customWidth="1"/>
    <col min="28" max="16384" width="9.140625" hidden="1"/>
  </cols>
  <sheetData>
    <row r="1" spans="1:27" hidden="1">
      <c r="I1">
        <v>2</v>
      </c>
      <c r="L1" t="s">
        <v>111</v>
      </c>
      <c r="M1" t="s">
        <v>122</v>
      </c>
      <c r="N1" t="s">
        <v>661</v>
      </c>
    </row>
    <row r="2" spans="1:27" ht="20.25" hidden="1" customHeight="1">
      <c r="F2" t="s">
        <v>678</v>
      </c>
      <c r="G2" t="s">
        <v>679</v>
      </c>
      <c r="H2" t="s">
        <v>680</v>
      </c>
      <c r="J2" t="s">
        <v>681</v>
      </c>
      <c r="K2" t="s">
        <v>682</v>
      </c>
      <c r="L2" t="s">
        <v>683</v>
      </c>
      <c r="M2" t="s">
        <v>684</v>
      </c>
      <c r="N2" t="s">
        <v>685</v>
      </c>
      <c r="O2" t="s">
        <v>686</v>
      </c>
      <c r="P2" t="s">
        <v>687</v>
      </c>
      <c r="Q2" t="s">
        <v>658</v>
      </c>
      <c r="R2" t="s">
        <v>692</v>
      </c>
      <c r="S2" t="s">
        <v>690</v>
      </c>
      <c r="T2" t="s">
        <v>660</v>
      </c>
      <c r="U2" t="s">
        <v>691</v>
      </c>
      <c r="V2" t="s">
        <v>688</v>
      </c>
    </row>
    <row r="3" spans="1:27" ht="15" hidden="1" customHeight="1">
      <c r="AA3" s="381" t="s">
        <v>663</v>
      </c>
    </row>
    <row r="4" spans="1:27" ht="15.75" hidden="1" customHeight="1">
      <c r="AA4" s="381" t="s">
        <v>664</v>
      </c>
    </row>
    <row r="5" spans="1:27" ht="13.5" hidden="1" customHeight="1">
      <c r="AA5" s="381" t="s">
        <v>665</v>
      </c>
    </row>
    <row r="6" spans="1:27" ht="17.25" hidden="1" customHeight="1">
      <c r="AA6" s="381" t="s">
        <v>666</v>
      </c>
    </row>
    <row r="7" spans="1:27">
      <c r="F7" s="551"/>
      <c r="G7" s="551"/>
      <c r="H7" s="551"/>
      <c r="I7" s="385"/>
      <c r="AA7" s="381" t="s">
        <v>667</v>
      </c>
    </row>
    <row r="8" spans="1:27">
      <c r="F8" s="552"/>
      <c r="G8" s="552"/>
      <c r="H8" s="552"/>
      <c r="I8" s="387"/>
      <c r="AA8" s="381" t="s">
        <v>668</v>
      </c>
    </row>
    <row r="9" spans="1:27" ht="60" customHeight="1">
      <c r="A9" s="7"/>
      <c r="E9" s="484" t="s">
        <v>132</v>
      </c>
      <c r="F9" s="475" t="s">
        <v>650</v>
      </c>
      <c r="G9" s="548"/>
      <c r="H9" s="548"/>
      <c r="I9" s="548"/>
      <c r="J9" s="548"/>
      <c r="K9" s="476"/>
      <c r="L9" s="475" t="s">
        <v>655</v>
      </c>
      <c r="M9" s="548"/>
      <c r="N9" s="548"/>
      <c r="O9" s="548"/>
      <c r="P9" s="476"/>
      <c r="Q9" s="550" t="s">
        <v>656</v>
      </c>
      <c r="R9" s="550"/>
      <c r="S9" s="550"/>
      <c r="T9" s="550"/>
      <c r="U9" s="550"/>
      <c r="V9" s="477" t="s">
        <v>688</v>
      </c>
      <c r="AA9" s="381" t="s">
        <v>669</v>
      </c>
    </row>
    <row r="10" spans="1:27" ht="14.25" customHeight="1">
      <c r="A10" s="7"/>
      <c r="E10" s="540"/>
      <c r="F10" s="477" t="s">
        <v>651</v>
      </c>
      <c r="G10" s="477" t="s">
        <v>652</v>
      </c>
      <c r="H10" s="549" t="s">
        <v>653</v>
      </c>
      <c r="I10" s="384"/>
      <c r="J10" s="477" t="s">
        <v>654</v>
      </c>
      <c r="K10" s="546" t="s">
        <v>674</v>
      </c>
      <c r="L10" s="477" t="s">
        <v>651</v>
      </c>
      <c r="M10" s="477" t="s">
        <v>652</v>
      </c>
      <c r="N10" s="549" t="s">
        <v>653</v>
      </c>
      <c r="O10" s="477" t="s">
        <v>654</v>
      </c>
      <c r="P10" s="546" t="s">
        <v>674</v>
      </c>
      <c r="Q10" s="477" t="s">
        <v>657</v>
      </c>
      <c r="R10" s="477"/>
      <c r="S10" s="477"/>
      <c r="T10" s="477"/>
      <c r="U10" s="477"/>
      <c r="V10" s="477"/>
      <c r="AA10" s="381" t="s">
        <v>670</v>
      </c>
    </row>
    <row r="11" spans="1:27" ht="47.25" customHeight="1">
      <c r="A11" s="7"/>
      <c r="E11" s="541"/>
      <c r="F11" s="477"/>
      <c r="G11" s="477"/>
      <c r="H11" s="549"/>
      <c r="I11" s="384"/>
      <c r="J11" s="477"/>
      <c r="K11" s="547"/>
      <c r="L11" s="477"/>
      <c r="M11" s="477"/>
      <c r="N11" s="549"/>
      <c r="O11" s="477"/>
      <c r="P11" s="547"/>
      <c r="Q11" s="376" t="s">
        <v>658</v>
      </c>
      <c r="R11" s="376" t="s">
        <v>659</v>
      </c>
      <c r="S11" s="389" t="s">
        <v>690</v>
      </c>
      <c r="T11" s="376" t="s">
        <v>660</v>
      </c>
      <c r="U11" s="376" t="s">
        <v>691</v>
      </c>
      <c r="V11" s="477"/>
      <c r="AA11" s="381" t="s">
        <v>671</v>
      </c>
    </row>
    <row r="12" spans="1:27">
      <c r="E12" s="379"/>
      <c r="F12" s="554" t="s">
        <v>672</v>
      </c>
      <c r="G12" s="554"/>
      <c r="H12" s="378"/>
      <c r="I12" s="378"/>
      <c r="J12" s="378"/>
      <c r="K12" s="378"/>
      <c r="L12" s="378"/>
      <c r="M12" s="378"/>
      <c r="N12" s="378"/>
      <c r="O12" s="378"/>
      <c r="P12" s="378"/>
      <c r="Q12" s="378"/>
      <c r="R12" s="378"/>
      <c r="S12" s="378"/>
      <c r="T12" s="378"/>
      <c r="U12" s="378"/>
      <c r="V12" s="380"/>
    </row>
    <row r="13" spans="1:27" ht="21" hidden="1" customHeight="1">
      <c r="E13" s="54"/>
      <c r="F13" s="260"/>
      <c r="G13" s="260"/>
      <c r="H13" s="260"/>
      <c r="I13" s="388"/>
      <c r="J13" s="382"/>
      <c r="K13" s="260"/>
      <c r="L13" s="260"/>
      <c r="M13" s="260"/>
      <c r="N13" s="260"/>
      <c r="O13" s="383"/>
      <c r="P13" s="260"/>
      <c r="Q13" s="100"/>
      <c r="R13" s="100"/>
      <c r="S13" s="100"/>
      <c r="T13" s="75"/>
      <c r="U13" s="75"/>
      <c r="V13" s="390"/>
    </row>
    <row r="14" spans="1:27" ht="24.75" customHeight="1">
      <c r="E14" s="45"/>
      <c r="F14" s="553"/>
      <c r="G14" s="553"/>
      <c r="H14" s="553"/>
      <c r="I14" s="386"/>
      <c r="J14" s="55"/>
      <c r="K14" s="55"/>
      <c r="L14" s="55"/>
      <c r="M14" s="55"/>
      <c r="N14" s="55"/>
      <c r="O14" s="55"/>
      <c r="P14" s="55"/>
      <c r="Q14" s="55"/>
      <c r="R14" s="55"/>
      <c r="S14" s="55"/>
      <c r="T14" s="55"/>
      <c r="U14" s="55"/>
      <c r="V14" s="197"/>
    </row>
    <row r="15" spans="1:27" ht="24.75" customHeight="1">
      <c r="E15" s="54">
        <v>1</v>
      </c>
      <c r="F15" s="409" t="s">
        <v>740</v>
      </c>
      <c r="G15" s="401" t="s">
        <v>719</v>
      </c>
      <c r="H15" s="260"/>
      <c r="I15" s="388"/>
      <c r="J15" s="410" t="s">
        <v>663</v>
      </c>
      <c r="K15" s="405"/>
      <c r="L15" s="411" t="s">
        <v>736</v>
      </c>
      <c r="M15" s="409" t="s">
        <v>737</v>
      </c>
      <c r="N15" s="260"/>
      <c r="O15" s="412" t="s">
        <v>663</v>
      </c>
      <c r="P15" s="405"/>
      <c r="Q15" s="413">
        <v>3.8199999999999998E-2</v>
      </c>
      <c r="R15" s="413">
        <v>3.8199999999999998E-2</v>
      </c>
      <c r="S15" s="413">
        <v>3.8199999999999998E-2</v>
      </c>
      <c r="T15" s="401" t="s">
        <v>122</v>
      </c>
      <c r="U15" s="401" t="s">
        <v>122</v>
      </c>
      <c r="V15" s="414">
        <v>42098</v>
      </c>
    </row>
    <row r="16" spans="1:27" ht="24.75" customHeight="1">
      <c r="E16" s="54">
        <v>2</v>
      </c>
      <c r="F16" s="409" t="s">
        <v>740</v>
      </c>
      <c r="G16" s="401" t="s">
        <v>719</v>
      </c>
      <c r="H16" s="260"/>
      <c r="I16" s="388"/>
      <c r="J16" s="410" t="s">
        <v>663</v>
      </c>
      <c r="K16" s="405"/>
      <c r="L16" s="411" t="s">
        <v>722</v>
      </c>
      <c r="M16" s="409" t="s">
        <v>723</v>
      </c>
      <c r="N16" s="260"/>
      <c r="O16" s="412" t="s">
        <v>663</v>
      </c>
      <c r="P16" s="405"/>
      <c r="Q16" s="413">
        <v>0.1028</v>
      </c>
      <c r="R16" s="413">
        <v>0.1028</v>
      </c>
      <c r="S16" s="413">
        <v>0.1028</v>
      </c>
      <c r="T16" s="401" t="s">
        <v>122</v>
      </c>
      <c r="U16" s="401" t="s">
        <v>122</v>
      </c>
      <c r="V16" s="414">
        <v>41901</v>
      </c>
    </row>
  </sheetData>
  <sheetProtection algorithmName="SHA-512" hashValue="ELxzBon+KpEcWxvqT/Q9z2vXC6cLAi25fz8BEISa06d83nBrxsePr9DNn/KAeIr32n1nms350rLNDqVcTq4PCA==" saltValue="izYvCpcxKE77yfJH5CEPhg==" spinCount="100000" sheet="1" objects="1" scenarios="1"/>
  <dataConsolidate/>
  <mergeCells count="19">
    <mergeCell ref="F7:H8"/>
    <mergeCell ref="F14:H14"/>
    <mergeCell ref="E9:E11"/>
    <mergeCell ref="F10:F11"/>
    <mergeCell ref="G10:G11"/>
    <mergeCell ref="H10:H11"/>
    <mergeCell ref="F12:G12"/>
    <mergeCell ref="K10:K11"/>
    <mergeCell ref="F9:K9"/>
    <mergeCell ref="P10:P11"/>
    <mergeCell ref="L9:P9"/>
    <mergeCell ref="V9:V11"/>
    <mergeCell ref="L10:L11"/>
    <mergeCell ref="M10:M11"/>
    <mergeCell ref="N10:N11"/>
    <mergeCell ref="O10:O11"/>
    <mergeCell ref="Q9:U9"/>
    <mergeCell ref="Q10:U10"/>
    <mergeCell ref="J10:J11"/>
  </mergeCells>
  <dataValidations count="3">
    <dataValidation type="list" allowBlank="1" showInputMessage="1" showErrorMessage="1" sqref="T13:U13 T15:U16">
      <formula1>$L$1:$M$1</formula1>
    </dataValidation>
    <dataValidation type="decimal" allowBlank="1" showInputMessage="1" showErrorMessage="1" prompt="Enter the value without percentage (%) symbol (.e.g. to enter 10.00%, enter it as 10.00)" sqref="Q13:S13 Q15:S16">
      <formula1>0</formula1>
      <formula2>100</formula2>
    </dataValidation>
    <dataValidation type="list" allowBlank="1" showInputMessage="1" showErrorMessage="1" sqref="J13 O13 O15:O16 J15:J16">
      <formula1>$AA$3:$AA$11</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sheetPr>
  <dimension ref="B1:XFC16"/>
  <sheetViews>
    <sheetView showGridLines="0" topLeftCell="A6" zoomScale="85" zoomScaleNormal="85" workbookViewId="0">
      <selection activeCell="F16" sqref="F16"/>
    </sheetView>
  </sheetViews>
  <sheetFormatPr defaultColWidth="0" defaultRowHeight="15"/>
  <cols>
    <col min="1" max="1" width="2.7109375" customWidth="1"/>
    <col min="2" max="2" width="4.42578125" hidden="1" customWidth="1"/>
    <col min="3" max="3" width="4" hidden="1" customWidth="1"/>
    <col min="4" max="4" width="2.710937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42578125" customWidth="1"/>
    <col min="14" max="14" width="16" hidden="1" customWidth="1"/>
    <col min="15" max="15" width="16.42578125" customWidth="1"/>
    <col min="16" max="16" width="10.42578125" customWidth="1"/>
    <col min="17" max="18" width="14.5703125" hidden="1" customWidth="1"/>
    <col min="19" max="19" width="14.5703125" customWidth="1"/>
    <col min="20" max="20" width="19.140625" customWidth="1"/>
    <col min="21" max="21" width="15.42578125" hidden="1" customWidth="1"/>
    <col min="22" max="22" width="9.42578125" hidden="1" customWidth="1"/>
    <col min="23" max="23" width="15.42578125" customWidth="1"/>
    <col min="24" max="24" width="8.7109375" customWidth="1"/>
    <col min="25" max="25" width="15.42578125" customWidth="1"/>
    <col min="26" max="26" width="18.5703125" customWidth="1"/>
    <col min="27" max="27" width="17.140625" customWidth="1"/>
    <col min="28" max="28" width="4.42578125" customWidth="1"/>
    <col min="29" max="16383" width="1.85546875" hidden="1"/>
  </cols>
  <sheetData>
    <row r="1" spans="5:45" hidden="1">
      <c r="I1">
        <v>0</v>
      </c>
      <c r="AD1">
        <f>SUM(AC1:AC65531)</f>
        <v>0</v>
      </c>
    </row>
    <row r="2" spans="5:45"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180</v>
      </c>
      <c r="X2" t="s">
        <v>181</v>
      </c>
      <c r="Y2" t="s">
        <v>182</v>
      </c>
      <c r="Z2" t="s">
        <v>499</v>
      </c>
      <c r="AA2" t="s">
        <v>517</v>
      </c>
      <c r="AR2" t="s">
        <v>519</v>
      </c>
      <c r="AS2" t="s">
        <v>520</v>
      </c>
    </row>
    <row r="3" spans="5:45" hidden="1"/>
    <row r="4" spans="5:45" hidden="1"/>
    <row r="5" spans="5:45" hidden="1"/>
    <row r="9" spans="5:45" ht="29.25" customHeight="1">
      <c r="E9" s="542" t="s">
        <v>137</v>
      </c>
      <c r="F9" s="525" t="s">
        <v>136</v>
      </c>
      <c r="G9" s="525" t="s">
        <v>1</v>
      </c>
      <c r="H9" s="525" t="s">
        <v>3</v>
      </c>
      <c r="I9" s="525" t="s">
        <v>4</v>
      </c>
      <c r="J9" s="525" t="s">
        <v>5</v>
      </c>
      <c r="K9" s="525" t="s">
        <v>6</v>
      </c>
      <c r="L9" s="525" t="s">
        <v>7</v>
      </c>
      <c r="M9" s="525" t="s">
        <v>8</v>
      </c>
      <c r="N9" s="525"/>
      <c r="O9" s="525"/>
      <c r="P9" s="525"/>
      <c r="Q9" s="525" t="s">
        <v>9</v>
      </c>
      <c r="R9" s="542" t="s">
        <v>505</v>
      </c>
      <c r="S9" s="484" t="s">
        <v>142</v>
      </c>
      <c r="T9" s="525" t="s">
        <v>107</v>
      </c>
      <c r="U9" s="525" t="s">
        <v>12</v>
      </c>
      <c r="V9" s="525"/>
      <c r="W9" s="525" t="s">
        <v>13</v>
      </c>
      <c r="X9" s="525"/>
      <c r="Y9" s="525" t="s">
        <v>14</v>
      </c>
      <c r="Z9" s="477" t="s">
        <v>499</v>
      </c>
      <c r="AA9" s="542" t="s">
        <v>517</v>
      </c>
    </row>
    <row r="10" spans="5:45" ht="31.5" customHeight="1">
      <c r="E10" s="540"/>
      <c r="F10" s="525"/>
      <c r="G10" s="525"/>
      <c r="H10" s="525"/>
      <c r="I10" s="525"/>
      <c r="J10" s="525"/>
      <c r="K10" s="525"/>
      <c r="L10" s="525"/>
      <c r="M10" s="525" t="s">
        <v>15</v>
      </c>
      <c r="N10" s="525"/>
      <c r="O10" s="525"/>
      <c r="P10" s="525" t="s">
        <v>16</v>
      </c>
      <c r="Q10" s="525"/>
      <c r="R10" s="540"/>
      <c r="S10" s="540"/>
      <c r="T10" s="525"/>
      <c r="U10" s="525"/>
      <c r="V10" s="525"/>
      <c r="W10" s="525"/>
      <c r="X10" s="525"/>
      <c r="Y10" s="525"/>
      <c r="Z10" s="525"/>
      <c r="AA10" s="540"/>
    </row>
    <row r="11" spans="5:45" ht="78.75" customHeight="1">
      <c r="E11" s="541"/>
      <c r="F11" s="525"/>
      <c r="G11" s="525"/>
      <c r="H11" s="525"/>
      <c r="I11" s="525"/>
      <c r="J11" s="525"/>
      <c r="K11" s="525"/>
      <c r="L11" s="525"/>
      <c r="M11" s="32" t="s">
        <v>17</v>
      </c>
      <c r="N11" s="32" t="s">
        <v>18</v>
      </c>
      <c r="O11" s="32" t="s">
        <v>19</v>
      </c>
      <c r="P11" s="525"/>
      <c r="Q11" s="525"/>
      <c r="R11" s="541"/>
      <c r="S11" s="541"/>
      <c r="T11" s="525"/>
      <c r="U11" s="32" t="s">
        <v>20</v>
      </c>
      <c r="V11" s="41" t="s">
        <v>21</v>
      </c>
      <c r="W11" s="32" t="s">
        <v>20</v>
      </c>
      <c r="X11" s="32" t="s">
        <v>21</v>
      </c>
      <c r="Y11" s="525"/>
      <c r="Z11" s="525"/>
      <c r="AA11" s="541"/>
    </row>
    <row r="12" spans="5:45" s="299" customFormat="1" ht="19.5" customHeight="1">
      <c r="E12" s="9" t="s">
        <v>80</v>
      </c>
      <c r="F12" s="555" t="s">
        <v>29</v>
      </c>
      <c r="G12" s="556"/>
      <c r="H12" s="300"/>
      <c r="I12" s="300"/>
      <c r="J12" s="300"/>
      <c r="K12" s="300"/>
      <c r="L12" s="300"/>
      <c r="M12" s="300"/>
      <c r="N12" s="300"/>
      <c r="O12" s="300"/>
      <c r="P12" s="300"/>
      <c r="Q12" s="300"/>
      <c r="R12" s="300"/>
      <c r="S12" s="300"/>
      <c r="T12" s="300"/>
      <c r="U12" s="300"/>
      <c r="V12" s="300"/>
      <c r="W12" s="300"/>
      <c r="X12" s="300"/>
      <c r="Y12" s="300"/>
      <c r="Z12" s="300"/>
      <c r="AA12" s="301"/>
    </row>
    <row r="13" spans="5:45" s="306" customFormat="1" ht="18" hidden="1" customHeight="1">
      <c r="E13" s="307"/>
      <c r="F13" s="302"/>
      <c r="G13" s="303"/>
      <c r="H13" s="304"/>
      <c r="I13" s="305"/>
      <c r="J13" s="305"/>
      <c r="K13" s="308" t="str">
        <f>+IFERROR(IF(COUNT(H13:J13),ROUND(SUM(H13:J13),0),""),"")</f>
        <v/>
      </c>
      <c r="L13" s="309" t="str">
        <f>+IFERROR(IF(COUNT(K13),ROUND(K13/'Shareholding Pattern'!$L$57*100,2),""),0)</f>
        <v/>
      </c>
      <c r="M13" s="310" t="str">
        <f>IF(H13="","",H13)</f>
        <v/>
      </c>
      <c r="N13" s="311"/>
      <c r="O13" s="312" t="str">
        <f>+IFERROR(IF(COUNT(M13:N13),ROUND(SUM(M13,N13),2),""),"")</f>
        <v/>
      </c>
      <c r="P13" s="309" t="str">
        <f>+IFERROR(IF(COUNT(O13),ROUND(O13/('Shareholding Pattern'!$P$58)*100,2),""),0)</f>
        <v/>
      </c>
      <c r="Q13" s="305"/>
      <c r="R13" s="305"/>
      <c r="S13" s="313" t="str">
        <f>+IFERROR(IF(COUNT(Q13:R13),ROUND(SUM(Q13:R13),0),""),"")</f>
        <v/>
      </c>
      <c r="T13" s="309" t="str">
        <f>+IFERROR(IF(COUNT(K13,S13),ROUND(SUM(S13,K13)/SUM('Shareholding Pattern'!$L$57,'Shareholding Pattern'!$T$57)*100,2),""),0)</f>
        <v/>
      </c>
      <c r="U13" s="305"/>
      <c r="V13" s="309" t="str">
        <f>+IFERROR(IF(COUNT(U13),ROUND(SUM(U13)/SUM(K13)*100,2),""),0)</f>
        <v/>
      </c>
      <c r="W13" s="305"/>
      <c r="X13" s="309" t="str">
        <f>+IFERROR(IF(COUNT(W13),ROUND(SUM(W13)/SUM(K13)*100,2),""),0)</f>
        <v/>
      </c>
      <c r="Y13" s="304"/>
      <c r="Z13" s="314"/>
      <c r="AA13" s="335"/>
      <c r="AC13" s="306">
        <f>IF(SUM(H13:Y13)&gt;0,1,0)</f>
        <v>0</v>
      </c>
      <c r="AD13" s="306" t="str">
        <f>IF(COUNT(H15:$Y$14995)=0,"",SUM(AC1:AC65533))</f>
        <v/>
      </c>
    </row>
    <row r="14" spans="5:45" s="299" customFormat="1" ht="25.5" customHeight="1">
      <c r="E14" s="296"/>
      <c r="F14" s="297"/>
      <c r="G14" s="297"/>
      <c r="H14" s="297"/>
      <c r="I14" s="297"/>
      <c r="J14" s="297"/>
      <c r="K14" s="297"/>
      <c r="L14" s="297"/>
      <c r="M14" s="297"/>
      <c r="N14" s="297"/>
      <c r="O14" s="297"/>
      <c r="P14" s="297"/>
      <c r="Q14" s="297"/>
      <c r="R14" s="297"/>
      <c r="S14" s="297"/>
      <c r="T14" s="297"/>
      <c r="U14" s="297"/>
      <c r="V14" s="297"/>
      <c r="W14" s="297"/>
      <c r="X14" s="297"/>
      <c r="Y14" s="297"/>
      <c r="Z14" s="297"/>
      <c r="AA14" s="298"/>
    </row>
    <row r="15" spans="5:45" ht="24.95" hidden="1" customHeight="1">
      <c r="E15" s="14"/>
      <c r="F15" s="15"/>
      <c r="G15" s="15"/>
      <c r="H15" s="15"/>
      <c r="I15" s="196"/>
      <c r="J15" s="196"/>
      <c r="K15" s="196"/>
      <c r="L15" s="15"/>
      <c r="M15" s="15"/>
      <c r="N15" s="15"/>
      <c r="O15" s="15"/>
      <c r="P15" s="15"/>
      <c r="Q15" s="15"/>
      <c r="R15" s="15"/>
      <c r="S15" s="15"/>
      <c r="T15" s="15"/>
      <c r="U15" s="15"/>
      <c r="V15" s="15"/>
      <c r="W15" s="15"/>
      <c r="X15" s="15"/>
      <c r="Y15" s="197"/>
    </row>
    <row r="16" spans="5:45" ht="20.100000000000001" customHeight="1">
      <c r="E16" s="125"/>
      <c r="F16" s="62" t="s">
        <v>450</v>
      </c>
      <c r="G16" s="62" t="s">
        <v>19</v>
      </c>
      <c r="H16" s="53" t="str">
        <f>+IFERROR(IF(COUNT(H14:H15),ROUND(SUM(H14:H15),0),""),"")</f>
        <v/>
      </c>
      <c r="I16" s="53" t="str">
        <f>+IFERROR(IF(COUNT(I14:I15),ROUND(SUM(I14:I15),0),""),"")</f>
        <v/>
      </c>
      <c r="J16" s="53" t="str">
        <f>+IFERROR(IF(COUNT(J14:J15),ROUND(SUM(J14:J15),0),""),"")</f>
        <v/>
      </c>
      <c r="K16" s="46" t="str">
        <f>+IFERROR(IF(COUNT(H16:J16),ROUND(SUM(H16:J16),0),""),"")</f>
        <v/>
      </c>
      <c r="L16" s="17" t="str">
        <f>+IFERROR(IF(COUNT(K16),ROUND(K16/'Shareholding Pattern'!$L$57*100,2),""),0)</f>
        <v/>
      </c>
      <c r="M16" s="35" t="str">
        <f>+IFERROR(IF(COUNT(M14:M15),ROUND(SUM(M14:M15),0),""),"")</f>
        <v/>
      </c>
      <c r="N16" s="35" t="str">
        <f>+IFERROR(IF(COUNT(N14:N15),ROUND(SUM(N14:N15),0),""),"")</f>
        <v/>
      </c>
      <c r="O16" s="51" t="str">
        <f>+IFERROR(IF(COUNT(M16:N16),ROUND(SUM(M16,N16),2),""),"")</f>
        <v/>
      </c>
      <c r="P16" s="17" t="str">
        <f>+IFERROR(IF(COUNT(O16),ROUND(O16/('Shareholding Pattern'!$P$58)*100,2),""),0)</f>
        <v/>
      </c>
      <c r="Q16" s="53" t="str">
        <f>+IFERROR(IF(COUNT(Q14:Q15),ROUND(SUM(Q14:Q15),0),""),"")</f>
        <v/>
      </c>
      <c r="R16" s="53" t="str">
        <f>+IFERROR(IF(COUNT(R14:R15),ROUND(SUM(R14:R15),0),""),"")</f>
        <v/>
      </c>
      <c r="S16" s="48" t="str">
        <f>+IFERROR(IF(COUNT(Q16:R16),ROUND(SUM(Q16:R16),0),""),"")</f>
        <v/>
      </c>
      <c r="T16" s="17" t="str">
        <f>+IFERROR(IF(COUNT(K16,S16),ROUND(SUM(S16,K16)/SUM('Shareholding Pattern'!$L$57,'Shareholding Pattern'!$T$57)*100,2),""),0)</f>
        <v/>
      </c>
      <c r="U16" s="53" t="str">
        <f>+IFERROR(IF(COUNT(U14:U15),ROUND(SUM(U14:U15),0),""),"")</f>
        <v/>
      </c>
      <c r="V16" s="17" t="str">
        <f>+IFERROR(IF(COUNT(U16),ROUND(SUM(U16)/SUM(K16)*100,2),""),0)</f>
        <v/>
      </c>
      <c r="W16" s="53" t="str">
        <f>+IFERROR(IF(COUNT(W14:W15),ROUND(SUM(W14:W15),0),""),"")</f>
        <v/>
      </c>
      <c r="X16" s="17" t="str">
        <f>+IFERROR(IF(COUNT(W16),ROUND(SUM(W16)/SUM(K16)*100,2),""),0)</f>
        <v/>
      </c>
      <c r="Y16" s="53" t="str">
        <f>+IFERROR(IF(COUNT(Y14:Y15),ROUND(SUM(Y14:Y15),0),""),"")</f>
        <v/>
      </c>
    </row>
  </sheetData>
  <sheetProtection algorithmName="SHA-512" hashValue="yB32FNLd+7iYw90MFvYZWE9Z0cCHV4lpYFp5c21TEDD7UdLBnKk1Pb9a7ONKdW1USxD1dIi0UfJjN+/CuZMEZg==" saltValue="RtvS4a1R8iTdumharPQzIA==" spinCount="100000" sheet="1" objects="1" scenarios="1"/>
  <mergeCells count="21">
    <mergeCell ref="AA9:AA11"/>
    <mergeCell ref="E9:E11"/>
    <mergeCell ref="F9:F11"/>
    <mergeCell ref="G9:G11"/>
    <mergeCell ref="H9:H11"/>
    <mergeCell ref="I9:I11"/>
    <mergeCell ref="Z9:Z11"/>
    <mergeCell ref="Q9:Q11"/>
    <mergeCell ref="R9:R11"/>
    <mergeCell ref="U9:V10"/>
    <mergeCell ref="W9:X10"/>
    <mergeCell ref="Y9:Y11"/>
    <mergeCell ref="T9:T11"/>
    <mergeCell ref="S9:S11"/>
    <mergeCell ref="F12:G12"/>
    <mergeCell ref="M10:O10"/>
    <mergeCell ref="P10:P11"/>
    <mergeCell ref="J9:J11"/>
    <mergeCell ref="K9:K11"/>
    <mergeCell ref="L9:L11"/>
    <mergeCell ref="M9:P9"/>
  </mergeCells>
  <dataValidations count="7">
    <dataValidation type="whole" operator="lessThanOrEqual" allowBlank="1" showInputMessage="1" showErrorMessage="1" sqref="Y13">
      <formula1>K13</formula1>
    </dataValidation>
    <dataValidation type="whole" operator="lessThanOrEqual" allowBlank="1" showInputMessage="1" showErrorMessage="1" sqref="U13">
      <formula1>H13</formula1>
    </dataValidation>
    <dataValidation type="whole" operator="lessThanOrEqual" allowBlank="1" showInputMessage="1" showErrorMessage="1" sqref="W13">
      <formula1>H13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H13:J13 M13:N13">
      <formula1>0</formula1>
    </dataValidation>
    <dataValidation type="decimal" operator="lessThanOrEqual" allowBlank="1" showInputMessage="1" showErrorMessage="1" sqref="L13">
      <formula1>1</formula1>
    </dataValidation>
    <dataValidation type="list" allowBlank="1" showInputMessage="1" showErrorMessage="1" sqref="AA13">
      <formula1>$AR$2:$AS$2</formula1>
    </dataValidation>
  </dataValidations>
  <hyperlinks>
    <hyperlink ref="G16" location="'Shareholding Pattern'!F15" display="Total"/>
    <hyperlink ref="F16" location="'Shareholding Pattern'!F15" display="Total"/>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4</vt:i4>
      </vt:variant>
    </vt:vector>
  </HeadingPairs>
  <TitlesOfParts>
    <vt:vector size="42" baseType="lpstr">
      <vt:lpstr>Index</vt:lpstr>
      <vt:lpstr>GeneralInfo</vt:lpstr>
      <vt:lpstr>Declaration</vt:lpstr>
      <vt:lpstr>Summary</vt:lpstr>
      <vt:lpstr>Taxonomy</vt:lpstr>
      <vt:lpstr>Shareholding Pattern</vt:lpstr>
      <vt:lpstr>IndHUF</vt:lpstr>
      <vt:lpstr>SBO</vt:lpstr>
      <vt:lpstr>CGAndSG</vt:lpstr>
      <vt:lpstr>Banks</vt:lpstr>
      <vt:lpstr>OtherIND</vt:lpstr>
      <vt:lpstr>Individuals</vt:lpstr>
      <vt:lpstr>Government</vt:lpstr>
      <vt:lpstr>Institutions</vt:lpstr>
      <vt:lpstr>FPIPromoter</vt:lpstr>
      <vt:lpstr>OtherForeign</vt:lpstr>
      <vt:lpstr>MutuaFund</vt:lpstr>
      <vt:lpstr>VentureCap</vt:lpstr>
      <vt:lpstr>AIF</vt:lpstr>
      <vt:lpstr>FVC</vt:lpstr>
      <vt:lpstr>FPI_Insti</vt:lpstr>
      <vt:lpstr>Bank_Insti</vt:lpstr>
      <vt:lpstr>Insurance</vt:lpstr>
      <vt:lpstr>Pension</vt:lpstr>
      <vt:lpstr>Other_Insti</vt:lpstr>
      <vt:lpstr>CG&amp;SG&amp;PI</vt:lpstr>
      <vt:lpstr>Indivisual(aI)</vt:lpstr>
      <vt:lpstr>Indivisual(aII)</vt:lpstr>
      <vt:lpstr>NBFC</vt:lpstr>
      <vt:lpstr>EmpTrust</vt:lpstr>
      <vt:lpstr>OD</vt:lpstr>
      <vt:lpstr>Other_NonInsti</vt:lpstr>
      <vt:lpstr>DRHolder</vt:lpstr>
      <vt:lpstr>EBT</vt:lpstr>
      <vt:lpstr>Unclaimed_Prom</vt:lpstr>
      <vt:lpstr>TextBlock</vt:lpstr>
      <vt:lpstr>PAC_Public</vt:lpstr>
      <vt:lpstr>Unclaimed_Public</vt:lpstr>
      <vt:lpstr>AR</vt:lpstr>
      <vt:lpstr>half</vt:lpstr>
      <vt:lpstr>pre</vt:lpstr>
      <vt:lpstr>yy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ZEBRONIC-PC</cp:lastModifiedBy>
  <cp:lastPrinted>2016-09-08T06:44:45Z</cp:lastPrinted>
  <dcterms:created xsi:type="dcterms:W3CDTF">2015-12-16T12:56:50Z</dcterms:created>
  <dcterms:modified xsi:type="dcterms:W3CDTF">2022-01-24T15:11:53Z</dcterms:modified>
</cp:coreProperties>
</file>