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bookViews>
    <workbookView xWindow="-105" yWindow="-105" windowWidth="20730" windowHeight="1176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44525"/>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26" i="34" l="1"/>
  <c r="U26" i="34"/>
  <c r="O26" i="34"/>
  <c r="Q26" i="34" s="1"/>
  <c r="M26" i="34"/>
  <c r="X25" i="34"/>
  <c r="U25" i="34"/>
  <c r="O25" i="34"/>
  <c r="Q25" i="34" s="1"/>
  <c r="M25" i="34"/>
  <c r="X24" i="34"/>
  <c r="U24" i="34"/>
  <c r="O24" i="34"/>
  <c r="Q24" i="34" s="1"/>
  <c r="M24" i="34"/>
  <c r="X23" i="34"/>
  <c r="U23" i="34"/>
  <c r="O23" i="34"/>
  <c r="Q23" i="34" s="1"/>
  <c r="M23" i="34"/>
  <c r="X22" i="34"/>
  <c r="U22" i="34"/>
  <c r="O22" i="34"/>
  <c r="Q22" i="34" s="1"/>
  <c r="M22" i="34"/>
  <c r="X21" i="34"/>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AD16" i="5"/>
  <c r="X16" i="5"/>
  <c r="U16" i="5"/>
  <c r="O16" i="5"/>
  <c r="Q16" i="5" s="1"/>
  <c r="M16" i="5"/>
  <c r="Z16" i="5" s="1"/>
  <c r="AD15" i="5"/>
  <c r="X15" i="5"/>
  <c r="U15" i="5"/>
  <c r="O15" i="5"/>
  <c r="Q15" i="5" s="1"/>
  <c r="M15" i="5"/>
  <c r="Z15" i="5" s="1"/>
  <c r="V17" i="2"/>
  <c r="S17" i="2"/>
  <c r="M17" i="2"/>
  <c r="O17" i="2" s="1"/>
  <c r="K17" i="2"/>
  <c r="X17" i="2" s="1"/>
  <c r="V16" i="2"/>
  <c r="S16" i="2"/>
  <c r="M16" i="2"/>
  <c r="O16" i="2" s="1"/>
  <c r="K16" i="2"/>
  <c r="X16" i="2" s="1"/>
  <c r="V15" i="2"/>
  <c r="S15" i="2"/>
  <c r="M15" i="2"/>
  <c r="O15" i="2" s="1"/>
  <c r="K15" i="2"/>
  <c r="X15" i="2" s="1"/>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8" i="34" l="1"/>
  <c r="K16" i="24"/>
  <c r="I16" i="24"/>
  <c r="I3" i="24"/>
  <c r="J16" i="24" l="1"/>
  <c r="L16" i="24"/>
  <c r="L3" i="24"/>
  <c r="K3" i="24"/>
  <c r="J3" i="24"/>
  <c r="G16" i="38" l="1"/>
  <c r="H16" i="36"/>
  <c r="O39" i="1" l="1"/>
  <c r="AA16" i="15" l="1"/>
  <c r="Y16" i="15"/>
  <c r="W16" i="15"/>
  <c r="T16" i="15"/>
  <c r="P16" i="15"/>
  <c r="L16" i="15"/>
  <c r="K16" i="15"/>
  <c r="I16" i="15"/>
  <c r="AA18" i="5"/>
  <c r="P18" i="5"/>
  <c r="L18" i="5"/>
  <c r="I18" i="5"/>
  <c r="K18" i="5" l="1"/>
  <c r="T18"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8" i="5" l="1"/>
  <c r="Z49" i="1"/>
  <c r="N41" i="1"/>
  <c r="O49" i="1" l="1"/>
  <c r="U18" i="5"/>
  <c r="S18" i="5"/>
  <c r="U16" i="15" l="1"/>
  <c r="S16" i="15"/>
  <c r="W18" i="5"/>
  <c r="M16" i="15"/>
  <c r="Q16" i="15"/>
  <c r="J16" i="15"/>
  <c r="M18" i="5"/>
  <c r="Q18" i="5"/>
  <c r="O18" i="5"/>
  <c r="X18" i="5" l="1"/>
  <c r="X16" i="15"/>
  <c r="Z16" i="15"/>
  <c r="Y18" i="5"/>
  <c r="Z18"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8" i="34" l="1"/>
  <c r="L28" i="34"/>
  <c r="K28" i="34"/>
  <c r="J3" i="34"/>
  <c r="V16" i="25"/>
  <c r="AC13" i="11"/>
  <c r="N13" i="5"/>
  <c r="V13" i="5"/>
  <c r="T13" i="3"/>
  <c r="L13" i="2"/>
  <c r="L13" i="4"/>
  <c r="T13" i="4"/>
  <c r="AC13" i="6"/>
  <c r="AC13" i="16"/>
  <c r="AC13" i="14"/>
  <c r="AC13" i="18"/>
  <c r="Z41" i="1"/>
  <c r="K41" i="1"/>
  <c r="J41" i="1"/>
  <c r="I41" i="1"/>
  <c r="H41" i="1"/>
  <c r="M28"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6" i="28"/>
  <c r="U16" i="28"/>
  <c r="R16" i="28"/>
  <c r="Q16" i="28"/>
  <c r="O16" i="28"/>
  <c r="N16" i="28"/>
  <c r="M16" i="28"/>
  <c r="J16" i="28"/>
  <c r="I16" i="28"/>
  <c r="H16"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19" i="2"/>
  <c r="Z14" i="1" s="1"/>
  <c r="W19" i="2"/>
  <c r="U19" i="2"/>
  <c r="R19" i="2"/>
  <c r="S14" i="1" s="1"/>
  <c r="Q19" i="2"/>
  <c r="R14" i="1" s="1"/>
  <c r="J19" i="2"/>
  <c r="K14" i="1" s="1"/>
  <c r="I19" i="2"/>
  <c r="J14" i="1" s="1"/>
  <c r="S19" i="2"/>
  <c r="T14" i="1" s="1"/>
  <c r="K19" i="2"/>
  <c r="L14" i="1" l="1"/>
  <c r="X14" i="1"/>
  <c r="X19" i="2"/>
  <c r="V14" i="1"/>
  <c r="V19" i="2"/>
  <c r="J16" i="44"/>
  <c r="K56" i="1"/>
  <c r="J15" i="44" s="1"/>
  <c r="L54" i="1"/>
  <c r="W54" i="1" s="1"/>
  <c r="V16" i="44" s="1"/>
  <c r="J17" i="44"/>
  <c r="L55" i="1"/>
  <c r="S16" i="28"/>
  <c r="K16" i="28"/>
  <c r="V16" i="28" s="1"/>
  <c r="Y14" i="1" l="1"/>
  <c r="W14" i="1"/>
  <c r="K17" i="44"/>
  <c r="W55" i="1"/>
  <c r="V17" i="44" s="1"/>
  <c r="K16" i="44"/>
  <c r="L56" i="1"/>
  <c r="O19"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19" i="2"/>
  <c r="O14" i="1" s="1"/>
  <c r="M19" i="2"/>
  <c r="N14" i="1" s="1"/>
  <c r="H19"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5" i="34" l="1"/>
  <c r="N19" i="34"/>
  <c r="N23" i="34"/>
  <c r="V24" i="34"/>
  <c r="N21" i="34"/>
  <c r="V18" i="34"/>
  <c r="N16" i="34"/>
  <c r="N20" i="34"/>
  <c r="N26" i="34"/>
  <c r="V23" i="34"/>
  <c r="V19" i="34"/>
  <c r="V16" i="34"/>
  <c r="N17" i="34"/>
  <c r="N22" i="34"/>
  <c r="V26" i="34"/>
  <c r="V21" i="34"/>
  <c r="V20" i="34"/>
  <c r="V15" i="34"/>
  <c r="N24" i="34"/>
  <c r="N18" i="34"/>
  <c r="N25" i="34"/>
  <c r="V25" i="34"/>
  <c r="V22" i="34"/>
  <c r="V17" i="34"/>
  <c r="N15" i="5"/>
  <c r="V15" i="5"/>
  <c r="N16" i="5"/>
  <c r="V16" i="5"/>
  <c r="L15" i="2"/>
  <c r="T15" i="2"/>
  <c r="T17" i="2"/>
  <c r="L17" i="2"/>
  <c r="T16" i="2"/>
  <c r="L16" i="2"/>
  <c r="M57" i="1"/>
  <c r="U57" i="1"/>
  <c r="L19" i="2"/>
  <c r="T19" i="2"/>
  <c r="N16" i="15"/>
  <c r="V16" i="15"/>
  <c r="U24" i="1"/>
  <c r="M24" i="1"/>
  <c r="L16" i="14"/>
  <c r="T16" i="14"/>
  <c r="M23" i="1"/>
  <c r="U23" i="1"/>
  <c r="L16" i="11"/>
  <c r="T16" i="11"/>
  <c r="M22" i="1"/>
  <c r="U22" i="1"/>
  <c r="L16" i="10"/>
  <c r="T16" i="10"/>
  <c r="M21" i="1"/>
  <c r="U21" i="1"/>
  <c r="L16" i="6"/>
  <c r="T16" i="6"/>
  <c r="U20" i="1"/>
  <c r="M20" i="1"/>
  <c r="M25" i="1"/>
  <c r="U25" i="1"/>
  <c r="V18" i="5"/>
  <c r="N18"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16" i="28"/>
  <c r="L16" i="32"/>
  <c r="T16" i="32"/>
  <c r="L16" i="33"/>
  <c r="L16" i="31"/>
  <c r="T16" i="38"/>
  <c r="L16"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8" i="34"/>
  <c r="O28" i="34"/>
  <c r="N28" i="34"/>
  <c r="P28"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R15" i="34" l="1"/>
  <c r="AC15" i="34" s="1"/>
  <c r="R16" i="34"/>
  <c r="AC16" i="34" s="1"/>
  <c r="R23" i="34"/>
  <c r="AC23" i="34" s="1"/>
  <c r="R17" i="34"/>
  <c r="AC17" i="34" s="1"/>
  <c r="R18" i="34"/>
  <c r="AC18" i="34" s="1"/>
  <c r="R24" i="34"/>
  <c r="AC24" i="34" s="1"/>
  <c r="R22" i="34"/>
  <c r="AC22" i="34" s="1"/>
  <c r="R19" i="34"/>
  <c r="AC19" i="34" s="1"/>
  <c r="R20" i="34"/>
  <c r="AC20" i="34" s="1"/>
  <c r="R25" i="34"/>
  <c r="AC25" i="34" s="1"/>
  <c r="R21" i="34"/>
  <c r="AC21" i="34" s="1"/>
  <c r="R26" i="34"/>
  <c r="AC26" i="34" s="1"/>
  <c r="P15" i="2"/>
  <c r="AC15" i="2" s="1"/>
  <c r="R16" i="5"/>
  <c r="AF16" i="5" s="1"/>
  <c r="R15" i="5"/>
  <c r="AF15" i="5" s="1"/>
  <c r="P16" i="2"/>
  <c r="AC16" i="2" s="1"/>
  <c r="P17" i="2"/>
  <c r="AC17" i="2" s="1"/>
  <c r="Q46" i="1"/>
  <c r="Q47" i="1"/>
  <c r="Q41" i="1"/>
  <c r="Q40" i="1"/>
  <c r="Q32" i="1"/>
  <c r="Q37" i="1"/>
  <c r="P16" i="31"/>
  <c r="P16" i="21"/>
  <c r="P16" i="18"/>
  <c r="P16" i="32"/>
  <c r="P16" i="25"/>
  <c r="P16"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19" i="2"/>
  <c r="R16" i="15"/>
  <c r="Q24" i="1" s="1"/>
  <c r="P16" i="14"/>
  <c r="Q23" i="1" s="1"/>
  <c r="P16" i="11"/>
  <c r="Q22" i="1" s="1"/>
  <c r="P16" i="10"/>
  <c r="Q21" i="1" s="1"/>
  <c r="P16" i="6"/>
  <c r="Q20" i="1" s="1"/>
  <c r="Q25" i="1"/>
  <c r="R18" i="5"/>
  <c r="P16" i="3"/>
  <c r="Q15" i="1" s="1"/>
  <c r="P16" i="4"/>
  <c r="Q16" i="1" s="1"/>
  <c r="Q18" i="1"/>
  <c r="Q26" i="1"/>
  <c r="P13" i="44" s="1"/>
  <c r="Q31" i="1"/>
  <c r="Q30" i="1"/>
  <c r="Q50" i="1"/>
  <c r="P14" i="44" s="1"/>
  <c r="Q33" i="1"/>
  <c r="Q39" i="1"/>
  <c r="O18" i="44"/>
  <c r="Q58" i="1"/>
  <c r="P18" i="44" s="1"/>
  <c r="AG13" i="15" l="1"/>
  <c r="H24" i="1" s="1"/>
  <c r="Q17" i="1"/>
  <c r="AD13" i="5"/>
  <c r="AG13" i="5"/>
  <c r="H17" i="1" s="1"/>
  <c r="AD13" i="19"/>
  <c r="U28" i="34"/>
  <c r="T3" i="34"/>
  <c r="S28" i="34"/>
  <c r="U3" i="34"/>
  <c r="T28" i="34"/>
  <c r="S3" i="34"/>
  <c r="W16" i="24"/>
  <c r="X16" i="24" s="1"/>
  <c r="R3" i="24"/>
  <c r="T3" i="24"/>
  <c r="Y3" i="24"/>
  <c r="V16" i="24"/>
  <c r="S16" i="24"/>
  <c r="W3" i="24"/>
  <c r="R16" i="24"/>
  <c r="S3" i="24"/>
  <c r="U3" i="24"/>
  <c r="T16" i="24"/>
  <c r="U16" i="24"/>
  <c r="X3" i="24"/>
  <c r="Y16" i="24"/>
  <c r="V3" i="24"/>
  <c r="X3" i="34"/>
  <c r="Y28" i="34"/>
  <c r="W3" i="34"/>
  <c r="Y3" i="34"/>
  <c r="W28" i="34"/>
  <c r="X28" i="34" s="1"/>
  <c r="V3" i="34"/>
  <c r="R3" i="34"/>
  <c r="V28" i="34"/>
  <c r="R28"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<sst xmlns="http://schemas.openxmlformats.org/spreadsheetml/2006/main" count="3051" uniqueCount="743">
  <si>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</si>
  <si>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</si>
  <si>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</si>
  <si>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</si>
  <si>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</si>
  <si>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</si>
  <si>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</si>
  <si>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</si>
  <si>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</si>
  <si>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</si>
  <si>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</si>
  <si>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</si>
  <si>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</si>
  <si>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</si>
  <si>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</si>
  <si>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</si>
  <si>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</si>
  <si>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</si>
  <si>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</si>
  <si>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</si>
  <si>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</si>
  <si>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</si>
  <si>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</si>
  <si>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</si>
  <si>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</si>
  <si>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</si>
  <si>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</si>
  <si>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</si>
  <si>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</si>
  <si>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</si>
  <si>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</si>
  <si>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</si>
  <si>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</si>
  <si>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</si>
  <si>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</si>
  <si>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</si>
  <si>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</si>
  <si>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</si>
  <si>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</si>
  <si>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</si>
  <si>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</si>
  <si>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</si>
  <si>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</si>
  <si>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</si>
  <si>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</si>
  <si>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</si>
  <si>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</si>
  <si>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</si>
  <si>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</si>
  <si>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</si>
  <si>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</si>
  <si>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</si>
  <si>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</si>
  <si>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</si>
  <si>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</si>
  <si>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</si>
  <si>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</si>
  <si>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</si>
  <si>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</si>
  <si>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</si>
  <si>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</si>
  <si>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</si>
  <si>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</si>
  <si>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</si>
  <si>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</si>
  <si>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</si>
  <si>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</si>
  <si>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</si>
  <si>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</si>
  <si>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</si>
  <si>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</si>
  <si>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</si>
  <si>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</si>
  <si>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</si>
  <si>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</si>
  <si>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</si>
  <si>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</si>
  <si>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</si>
  <si>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</si>
  <si>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</si>
  <si>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</si>
  <si>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</si>
  <si>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</si>
  <si>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</si>
  <si>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</si>
  <si>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</si>
  <si>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</si>
  <si>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</si>
  <si>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</si>
  <si>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</si>
  <si>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</si>
  <si>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</si>
  <si>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</si>
  <si>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</si>
  <si>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</si>
  <si>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</si>
  <si>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</si>
  <si>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</si>
  <si>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</si>
  <si>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</si>
  <si>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</si>
  <si>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</si>
  <si>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</si>
  <si>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</si>
  <si>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</si>
  <si>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</si>
  <si>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</si>
  <si>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</si>
  <si>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</si>
  <si>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</si>
  <si>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</si>
  <si>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</si>
  <si>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</si>
  <si>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</si>
  <si>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</si>
  <si>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</si>
  <si>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</si>
  <si>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</si>
  <si>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</si>
  <si>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</si>
  <si>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</si>
  <si>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</si>
  <si>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</si>
  <si>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</si>
  <si>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</si>
  <si>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</si>
  <si>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</si>
  <si>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</si>
  <si>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</si>
  <si>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</si>
  <si>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</si>
  <si>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</si>
  <si>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</si>
  <si>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</si>
  <si>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</si>
  <si>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</si>
  <si>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</si>
  <si>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</si>
  <si>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</si>
  <si>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</si>
  <si>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</si>
  <si>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</si>
  <si>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</si>
  <si>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</si>
  <si>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</si>
  <si>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</si>
  <si>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</si>
  <si>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</si>
  <si>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</si>
  <si>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</si>
  <si>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</si>
  <si>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</si>
  <si>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</si>
  <si>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</si>
  <si>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</si>
  <si>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</si>
  <si>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</si>
  <si>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</si>
  <si>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</si>
  <si>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</si>
  <si>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</si>
  <si>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</si>
  <si>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</si>
  <si>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</si>
  <si>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</si>
  <si>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</si>
  <si>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</si>
  <si>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</si>
  <si>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</si>
  <si>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</si>
  <si>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</si>
  <si>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</si>
  <si>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</si>
  <si>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</si>
  <si>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</si>
  <si>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</si>
  <si>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</si>
  <si>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</si>
  <si>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</si>
  <si>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</si>
  <si>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</si>
  <si>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</si>
  <si>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</si>
  <si>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</si>
  <si>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</si>
  <si>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</si>
  <si>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</si>
  <si>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</si>
  <si>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</si>
  <si>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</si>
  <si>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</si>
  <si>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</si>
  <si>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</si>
  <si>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</si>
  <si>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</si>
  <si>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</si>
  <si>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</si>
  <si>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</si>
  <si>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</si>
  <si>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</si>
  <si>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</si>
  <si>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</si>
  <si>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</si>
  <si>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</si>
  <si>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</si>
  <si>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</si>
  <si>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</si>
  <si>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</si>
  <si>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</si>
  <si>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</si>
  <si>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</si>
  <si>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</si>
  <si>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</si>
  <si>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</si>
  <si>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</si>
  <si>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</si>
  <si>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</si>
  <si>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</si>
  <si>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</si>
  <si>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</si>
  <si>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</si>
  <si>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</si>
  <si>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</si>
  <si>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</si>
  <si>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</si>
  <si>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</si>
  <si>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</si>
  <si>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</si>
  <si>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</si>
  <si>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</si>
  <si>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</si>
  <si>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</si>
  <si>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</si>
  <si>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</si>
  <si>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</si>
  <si>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</si>
  <si>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</si>
  <si>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</si>
  <si>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</si>
  <si>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</si>
  <si>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</si>
  <si>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</si>
  <si>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</si>
  <si>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</si>
  <si>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</si>
  <si>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</si>
  <si>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</si>
  <si>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</si>
  <si>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</si>
  <si>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</si>
  <si>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</si>
  <si>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</si>
  <si>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</si>
  <si>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</si>
  <si>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</si>
  <si>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</si>
  <si>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</si>
  <si>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</si>
  <si>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</si>
  <si>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</si>
  <si>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</si>
  <si>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</si>
  <si>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</si>
  <si>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</si>
  <si>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</si>
  <si>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</si>
  <si>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</si>
  <si>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</si>
  <si>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</si>
  <si>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</si>
  <si>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</si>
  <si>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</si>
  <si>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</si>
  <si>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</si>
  <si>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</si>
  <si>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</si>
  <si>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</si>
  <si>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</si>
  <si>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</si>
  <si>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</si>
  <si>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</si>
  <si>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</si>
  <si>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</si>
  <si>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</si>
  <si>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</si>
  <si>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</si>
  <si>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</si>
  <si>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</si>
  <si>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</si>
  <si>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</si>
  <si>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</si>
  <si>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</si>
  <si>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</si>
  <si>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</si>
  <si>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</si>
  <si>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</si>
  <si>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</si>
  <si>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</si>
  <si>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</si>
  <si>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</si>
  <si>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</si>
  <si>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</si>
  <si>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</si>
  <si>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</si>
  <si>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</si>
  <si>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</si>
  <si>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</si>
  <si>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</si>
  <si>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</si>
  <si>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</si>
  <si>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</si>
  <si>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</si>
  <si>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</si>
  <si>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</si>
  <si>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</si>
  <si>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</si>
  <si>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</si>
  <si>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</si>
  <si>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</si>
  <si>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</si>
  <si>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</si>
  <si>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</si>
  <si>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</si>
  <si>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</si>
  <si>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</si>
  <si>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</si>
  <si>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</si>
  <si>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</si>
  <si>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</si>
  <si>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</si>
  <si>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</si>
  <si>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</si>
  <si>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</si>
  <si>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</si>
  <si>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</si>
  <si>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</si>
  <si>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</si>
  <si>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</si>
  <si>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</si>
  <si>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</si>
  <si>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</si>
  <si>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</si>
  <si>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</si>
  <si>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</si>
  <si>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</si>
  <si>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</si>
  <si>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</si>
  <si>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</si>
  <si>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</si>
  <si>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</si>
  <si>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</si>
  <si>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</si>
  <si>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</si>
  <si>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</si>
  <si>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</si>
  <si>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</si>
  <si>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</si>
  <si>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</si>
  <si>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</si>
  <si>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</si>
  <si>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</si>
  <si>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</si>
  <si>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</si>
  <si>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</si>
  <si>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</si>
  <si>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</si>
  <si>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</si>
  <si>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</si>
  <si>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</si>
  <si>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</si>
  <si>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</si>
  <si>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</si>
  <si>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</si>
  <si>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</si>
  <si>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</si>
  <si>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</si>
  <si>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</si>
  <si>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</si>
  <si>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</si>
  <si>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</si>
  <si>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</si>
  <si>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</si>
  <si>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</si>
  <si>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</si>
  <si>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</si>
  <si>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</si>
  <si>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</si>
  <si>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</si>
  <si>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</si>
  <si>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</si>
  <si>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</si>
  <si>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</si>
  <si>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</si>
  <si>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</si>
  <si>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</si>
  <si>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</si>
  <si>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</si>
  <si>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</si>
  <si>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</si>
  <si>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</si>
  <si>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</si>
  <si>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</si>
  <si>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</si>
  <si>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</si>
  <si>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</si>
  <si>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</si>
  <si>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</si>
  <si>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</si>
  <si>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</si>
  <si>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</si>
  <si>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</si>
  <si>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</si>
  <si>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</si>
  <si>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</si>
  <si>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</si>
  <si>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</si>
  <si>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</si>
  <si>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</si>
  <si>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</si>
  <si>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</si>
  <si>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</si>
  <si>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</si>
  <si>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</si>
  <si>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</si>
  <si>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</si>
  <si>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</si>
  <si>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</si>
  <si>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</si>
  <si>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</si>
  <si>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</si>
  <si>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</si>
  <si>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</si>
  <si>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</si>
  <si>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</si>
  <si>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</si>
  <si>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</si>
  <si>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</si>
  <si>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</si>
  <si>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</si>
  <si>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</si>
  <si>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</si>
  <si>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</si>
  <si>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</si>
  <si>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</si>
  <si>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</si>
  <si>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</si>
  <si>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</si>
  <si>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</si>
  <si>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</si>
  <si>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</si>
  <si>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</si>
  <si>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</si>
  <si>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</si>
  <si>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</si>
  <si>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</si>
  <si>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</si>
  <si>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</si>
  <si>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</si>
  <si>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</si>
  <si>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</si>
  <si>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</si>
  <si>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</si>
  <si>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</si>
  <si>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</si>
  <si>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</si>
  <si>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</si>
  <si>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</si>
  <si>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</si>
  <si>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</si>
  <si>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</si>
  <si>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</si>
  <si>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</si>
  <si>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</si>
  <si>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</si>
  <si>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</si>
  <si>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</si>
  <si>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</si>
  <si>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</si>
  <si>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</si>
  <si>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</si>
  <si>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</si>
  <si>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</si>
  <si>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</si>
  <si>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</si>
  <si>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</si>
  <si>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</si>
  <si>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</si>
  <si>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</si>
  <si>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</si>
  <si>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</si>
  <si>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</si>
  <si>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</si>
  <si>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</si>
  <si>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</si>
  <si>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</si>
  <si>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</si>
  <si>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</si>
  <si>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</si>
  <si>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</si>
  <si>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</si>
  <si>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</si>
  <si>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</si>
  <si>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</si>
  <si>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</si>
  <si>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</si>
  <si>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</si>
  <si>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</si>
  <si>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</si>
  <si>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</si>
  <si>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</si>
  <si>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</si>
  <si>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</si>
  <si>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</si>
  <si>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</si>
  <si>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</si>
  <si>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</si>
  <si>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</si>
  <si>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</si>
  <si>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</si>
  <si>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</si>
  <si>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</si>
  <si>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</si>
  <si>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</si>
  <si>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</si>
  <si>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</si>
  <si>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</si>
  <si>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</si>
  <si>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</si>
  <si>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</si>
  <si>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</si>
  <si>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</si>
  <si>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</si>
  <si>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</si>
  <si>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</si>
  <si>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</si>
  <si>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</si>
  <si>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</si>
  <si>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</si>
  <si>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</si>
  <si>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</si>
  <si>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</si>
  <si>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</si>
  <si>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</si>
  <si>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</si>
  <si>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</si>
  <si>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</si>
  <si>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</si>
  <si>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</si>
  <si>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</si>
  <si>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</si>
  <si>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</si>
  <si>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</si>
  <si>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</si>
  <si>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</si>
  <si>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</si>
  <si>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</si>
  <si>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</si>
  <si>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</si>
  <si>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</si>
  <si>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</si>
  <si>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</si>
  <si>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</si>
  <si>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</si>
  <si>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</si>
  <si>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</si>
  <si>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</si>
  <si>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</si>
  <si>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</si>
  <si>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</si>
  <si>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</si>
  <si>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</si>
  <si>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</si>
  <si>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</si>
  <si>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</si>
  <si>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</si>
  <si>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</si>
  <si>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</si>
  <si>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</si>
  <si>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</si>
  <si>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</si>
  <si>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</si>
  <si>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</si>
  <si>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</si>
  <si>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</si>
  <si>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</si>
  <si>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</si>
  <si>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</si>
  <si>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</si>
  <si>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</si>
  <si>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</si>
  <si>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</si>
  <si>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</si>
  <si>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</si>
  <si>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</si>
  <si>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</si>
  <si>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</si>
  <si>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</si>
  <si>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</si>
  <si>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</si>
  <si>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</si>
  <si>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</si>
  <si>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</si>
  <si>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</si>
  <si>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</si>
  <si>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</si>
  <si>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</si>
  <si>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</si>
  <si>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</si>
  <si>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</si>
  <si>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</si>
  <si>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</si>
  <si>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</si>
  <si>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</si>
  <si>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</si>
  <si>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</si>
  <si>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</si>
  <si>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</si>
  <si>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</si>
  <si>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</si>
  <si>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</si>
  <si>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</si>
  <si>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</si>
  <si>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</si>
  <si>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</si>
  <si>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</si>
  <si>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</si>
  <si>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</si>
  <si>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</si>
  <si>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</si>
  <si>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</si>
  <si>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</si>
  <si>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</si>
  <si>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</si>
  <si>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</si>
  <si>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</si>
  <si>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</si>
  <si>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</si>
  <si>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</si>
  <si>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</si>
  <si>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</si>
  <si>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</si>
  <si>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</si>
  <si>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</si>
  <si>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</si>
  <si>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</si>
  <si>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</si>
  <si>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</si>
  <si>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</si>
  <si>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</si>
  <si>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</si>
  <si>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</si>
  <si>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</si>
  <si>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</si>
  <si>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</si>
  <si>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</si>
  <si>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</si>
  <si>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</si>
  <si>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</si>
  <si>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</si>
  <si>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</si>
  <si>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</si>
  <si>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</si>
  <si>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</si>
  <si>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</si>
  <si>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</si>
  <si>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</si>
  <si>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</si>
  <si>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</si>
  <si>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</si>
  <si>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</si>
  <si>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</si>
  <si>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</si>
  <si>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</si>
  <si>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</si>
  <si>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</si>
  <si>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</si>
  <si>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</si>
  <si>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</si>
  <si>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</si>
  <si>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</si>
  <si>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</si>
  <si>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</si>
  <si>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</si>
  <si>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</si>
  <si>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</si>
  <si>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</si>
  <si>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</si>
  <si>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</si>
  <si>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</si>
  <si>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</si>
  <si>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</si>
  <si>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</si>
  <si>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</si>
  <si>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</si>
  <si>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</si>
  <si>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</si>
  <si>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</si>
  <si>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</si>
  <si>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</si>
  <si>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</si>
  <si>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</si>
  <si>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</si>
  <si>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</si>
  <si>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</si>
  <si>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</si>
  <si>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</si>
  <si>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</si>
  <si>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</si>
  <si>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</si>
  <si>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</si>
  <si>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511672</t>
  </si>
  <si>
    <t>INE099G01011</t>
  </si>
  <si>
    <t>SCAN STEELS LIMITED</t>
  </si>
  <si>
    <t>31-12-2021</t>
  </si>
  <si>
    <t>RAJESH GADODIA</t>
  </si>
  <si>
    <t>ABRPG2112K</t>
  </si>
  <si>
    <t>ARCHANA GADODIA</t>
  </si>
  <si>
    <t>ACYPG0785C</t>
  </si>
  <si>
    <t>NIMISH GADODIA</t>
  </si>
  <si>
    <t>AATPG1117D</t>
  </si>
  <si>
    <t>ARTLINE COMMERCE PRIVATE LIMITED</t>
  </si>
  <si>
    <t>AAECA0892R</t>
  </si>
  <si>
    <t>BAYANWALA BROTHERS PRIVATE LIMITED</t>
  </si>
  <si>
    <t>AABCB1287C</t>
  </si>
  <si>
    <t>WEST &amp; BEST TRADING PRIVATE LIMITED</t>
  </si>
  <si>
    <t>AABCW5735C</t>
  </si>
  <si>
    <t>ASCON MERCHANDISE PRIVATE LIMITED</t>
  </si>
  <si>
    <t>AACCA0772E</t>
  </si>
  <si>
    <t>BLUE CIRCLE SERVICES LIMITED</t>
  </si>
  <si>
    <t>AAACB2131L</t>
  </si>
  <si>
    <t>FASHIONS BRANDS (INDIA) PRIVATE LIMITED</t>
  </si>
  <si>
    <t>AAACF8207B</t>
  </si>
  <si>
    <t>CONSOLIDATED MERCANTILES PRIVATE LIMITED</t>
  </si>
  <si>
    <t>AACCC2960N</t>
  </si>
  <si>
    <t>DECENT VINCOM PRIVATE LIMITED</t>
  </si>
  <si>
    <t>AADCD3148E</t>
  </si>
  <si>
    <t>GOPIKAR SUPPLY PRIVATE LIMITED</t>
  </si>
  <si>
    <t>AABCG1344F</t>
  </si>
  <si>
    <t>FLORENCE SECURITIES PRIVATE LIMITED</t>
  </si>
  <si>
    <t>AABCF5634R</t>
  </si>
  <si>
    <t>Nimish  Gadodia</t>
  </si>
  <si>
    <t>049046032077114046032082097106101115104032071097100111100105097044032080114111109111116101114032111102032083099097110032083116101101108115032076105109105116101100032040104101114101105110097102116101114032114101102101114114101100032116111032097115032145116104101032067111109112097110121146041032104097115032097099113117105114101100032052057051051057051032040048046057052032037041032069113117105116121032083104097114101115032111102032116104101032067111109112097110121032098121032119097121032111102032112117114099104097115101032102114111109032077114046032083097114097115119097116105032068101118105032071097100111100105097032097110100032077114046032083097119097114109097108032071097100111100105097044032080114111109111116101114115032111102032116104101032067111109112097110121032100101116097105108115032111102032119104105099104032097114101032097115032102111108108111119115058013010013010083114046032078111046032032068097116101032111102032084114097110115097099116105111110032078097109101032111102032116104101032112101114115111110032032032032078097109101032111102032116104101032112101114115111110032032032032032032032032032078111046032111102032083104097114101115032032032032032032032032032032037111102032032032032032013010032032032032032032032032032032032032032032032032032032032032032032032032032032032032032032032032032032032032032032032032032032032032032032032032032032040080114111109111116101114041032032032032032032032032032032032032032032032032032040080114111109111116101114041032032032032032032032032032032032032032032032032032032032032097099113117105114101100032032032032032032032032032032032104111108100105110103013010032032032032032032032032032032032032032032032032032032032032032032032032032032032032032032032032032032032032032032032032032032032032032045032084114097110115102101114111114047083101108108101114032032032032032032032032045084114097110115102101114101101047065099113117105114101114032032032032013010013010049046032032032032032032032032032032050053032046049049046050048050049032032032032032032032032032032032032032083097114097115119097116105032100101118105032071097100111100105097032032032032032032082097106101115104032032071097100111100105097032032032032032032032032032032032050049056049053032032032032032032032032032032032032032048046048052037013010013010050046032032032032032032032032032032048049046049050046050048050049032032032032032032032032032032032032032032083097119097114109097108032071097100111100105097032032032032032032032032032032032032032082097106101115104032032071097100111100105097032032032032032032032032032032052055049053055056032032032032032032032032032032032032048046057048037013010013010084104101032097098111118101032105115032097110032073110116101114045115101032116114097110115102101114032111102032115104097114101115032105110032116101114109115032111102032082101103117108097116105111110032049048032040049041032040097041032040105041032114101097100032119105116104032082101103117108097116105111110032049048032040049041032040097041032040105105041032111102032116104101032083069066073032040083065083084041032082101103117108097116105111110115044032050048049049046032040084104111117103104032116104101032112114111109111116101114032100105100032110111116032104105116032116104101032082101103117108097116105111110032051032111114032052032111102032116104101032083065083084032082101103117108097116105111110041032084104105115032119097115032105110032110097116117114101032111102032116114097110115102101114032111102032115104097114101115032040097115032112101114032071105102116032068101101100041032116104114111117103104032097110032111102102045077097114107101116032116114097110115097099116105111110032097109111110103115116032080114111109111116101114115046013010013010084104101032097103103114101103097116101032104111108100105110103032111102032080114111109111116101114032097110100032080114111109111116101114032071114111117112032098101102111114101032097110100032097102116101114032116104101032097098111118101032145073110116101114032083101146032116114097110115102101114044032114101109097105110115032116104101032115097109101046032032032032032032032032013010013010013010050046032077114046032082097106101115104032071097100111100105097032111110032050050045049050045050048050049032104097100032080108101100103101100032049054050054048052049032115104097114101115032097115032097032099111108108097116101114097108032102111114032108111097110115032116097107101110032098121032116104101032067111109112097110121032105110032102097118111117114032111102032083066073032105110032097100100105116105111110032116111032104105115032101097114108105101114032112108101100103101100032115104097114101115046032013010</t>
  </si>
  <si>
    <t>0490460320771140460320820971061011151040320710971001111001050970440320801141111091111161011140321111020320830990971100320831161011011081150320761051091051161011000320401041011141011051100971021161011140321141011021011141141011000321161110320971150321451161041010320671111091120971101211460410321040971150320970991131171051141011000320520570510510570510320400480460570520320370410320691131171051161210320831040971141011150321111020321161041010320671111091120971101210320981210321190971210321111020321121171140991040971151010321021141111090320771140460320830971140971151190971161050320681011181050320710971001111001050970320971101000320771140460320830971190971141090971080320710971001111001050970440320801141111091111161011141150321111020321161041010320671111091120971101210321001011160971051081150321111020321191041050991040320971141010320971150321021111081081111191150580130100130100831140460320781110460320320680971161010321111020320841140971101150970991161051111100320780971091010321111020321161041010321121011141151111100320320320320780971091010321111020321161041010321121011141151111100320320320320320320320320320781110460321111020320831040971141011150320320320320320320320320320320371111020320320320320320130100320320320320320320320320320320320320320320320320320320320320320320320320320320320320320320320320320320320320320320320320320320320320320320320320320320400801141111091111161011140410320320320320320320320320320320320320320320320320320400801141111091111161011140410320320320320320320320320320320320320320320320320320320320320970991131171051141011000320320320320320320320320320320321041111081001051101030130100320320320320320320320320320320320320320320320320320320320320320320320320320320320320320320320320320320320320320320320320320320320320320450320841140971101151021011141111140470831011081081011140320320320320320320320320450841140971101151021011141011010470650991131171051141011140320320320320130100130100490460320320320320320320320320320320500530320460490490460500480500490320320320320320320320320320320320320320830971140971151190971161050320681011181050320710971001111001050970320320320320320320820971061011151040320320710971001111001050970320320320320320320320320320320320500490560490530320320320320320320320320320320320320320480460480520370130100130100500460320320320320320320320320320320480490460490500460500480500490320320320320320320320320320320320320320320830971190971141090971080320710971001111001050970320320320320320320320320320320320320320820971061011151040320320710971001111001050970320320320320320320320320320320520550490530550560320320320320320320320320320320320320480460570480370130100130100841041010320970981111181010321051150320971100320731101161011140451151010321161140971101151021011140321111020321151040971141011150321051100321161011141091150321111020320821011031171080971161051111100320490480320400490410320400970410320401050410321141010971000321191051161040320821011031171080971161051111100320490480320400490410320400970410320401051050410321111020321161041010320830690660730320400830650830840410320821011031171080971161051111101150440320500480490490460320400841041111171031040321161041010321121141111091111161011140321001051000321101111160321041051160321161041010320821011031171080971161051111100320510321111140320520321111020321161041010320830650830840320821011031171080971161051111100410320841041051150321190971150321051100321100971161171141010321111020321161140971101151021011140321111020321151040971141011150320400971150321121011140320711051021160320681011011000410321161041141111171031040320971100321111021020450770971141071011160321161140971101150970991161051111100320971091111101031151160320801141111091111161011141150460130100130100651021161010321161041010321150971051000320841140971101151021011140320771141150460320830971140971151190971161050320681011181050320710971001111001050970320971101000320771140460320830971190971141090971080320710971001111001050970321001111011150321101111160321141011090971051100320831040971011041111081001011141150321111020321161041010320671111091120971101210321041011100991010321001111011150321101111160321141011090971051100321120971141160321111020321161041010320801141111091111161011140320711141111171120460130100130100841041010320971031031141011030971161010321041111081001051101030321111020320801141111091111161011140320971101000320801141111091111161011140320711141111171120320981011021111141010320971101000320971021161011140321161041010320970981111181010321450731101161011140320831011460321161140971101151021011140440321141011090971051101150321161041010321150971091010460320320320320320320320320130100130100130100500460320771140460320820971061011151040320710971001111001050970321111100320500500450490500450500480500490321040971000320801081011001031011000320490540500540480520490321151040971141011150320971150320970320991111081080971161011140971080321021111140321081110971101150321160971071011100320981210321161041010320671111091120971101210321051100321020971181111171140321111020320830660730321051100320971001001051161051111100321161110321041051150321010971141081051011140321121081011001031011000321151040971141011150460320130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</si>
</sst>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70">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0" fontId="0" fillId="6" borderId="20" xfId="0" applyFill="1" applyBorder="1" applyAlignment="1"/>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65" fontId="0" fillId="11" borderId="21" xfId="0" applyNumberFormat="1" applyFill="1" applyBorder="1"/>
    <xf numFmtId="1" fontId="0" fillId="11" borderId="5" xfId="0" applyNumberFormat="1" applyFill="1" applyBorder="1" applyAlignment="1" applyProtection="1">
      <alignment horizontal="right"/>
      <protection hidden="1"/>
    </xf>
    <xf numFmtId="165"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5" fontId="0" fillId="11" borderId="5" xfId="0" applyNumberFormat="1" applyFill="1" applyBorder="1"/>
    <xf numFmtId="1" fontId="0" fillId="11" borderId="20" xfId="0" applyNumberFormat="1" applyFill="1" applyBorder="1" applyAlignment="1" applyProtection="1">
      <alignment horizontal="right"/>
      <protection hidden="1"/>
    </xf>
    <xf numFmtId="165" fontId="0" fillId="11" borderId="20" xfId="2" applyNumberFormat="1" applyFont="1" applyFill="1" applyBorder="1" applyAlignment="1"/>
    <xf numFmtId="0" fontId="0" fillId="11" borderId="20" xfId="0" applyFill="1" applyBorder="1" applyAlignment="1" applyProtection="1">
      <alignment horizontal="right"/>
      <protection hidden="1"/>
    </xf>
    <xf numFmtId="165" fontId="0" fillId="11" borderId="20" xfId="0" applyNumberFormat="1" applyFill="1" applyBorder="1" applyAlignment="1"/>
    <xf numFmtId="1" fontId="0" fillId="11" borderId="21" xfId="0" applyNumberFormat="1" applyFill="1" applyBorder="1" applyAlignment="1" applyProtection="1">
      <alignment horizontal="right"/>
      <protection hidden="1"/>
    </xf>
    <xf numFmtId="165" fontId="0" fillId="11" borderId="21" xfId="2" applyNumberFormat="1" applyFont="1" applyFill="1" applyBorder="1" applyAlignment="1"/>
    <xf numFmtId="165" fontId="0" fillId="11" borderId="21" xfId="2" applyNumberFormat="1" applyFont="1" applyFill="1" applyBorder="1" applyAlignment="1" applyProtection="1">
      <alignment horizontal="right"/>
      <protection hidden="1"/>
    </xf>
    <xf numFmtId="165" fontId="0" fillId="11" borderId="21"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5"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5"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49" fontId="0" fillId="13" borderId="18" xfId="0" applyNumberFormat="1"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8" borderId="4" xfId="0" applyFill="1" applyBorder="1" applyAlignment="1" applyProtection="1">
      <alignment horizontal="left"/>
      <protection locked="0"/>
    </xf>
    <xf numFmtId="0" fontId="0" fillId="13" borderId="4" xfId="0" applyFill="1" applyBorder="1" applyAlignment="1" applyProtection="1">
      <alignment horizontal="right"/>
    </xf>
    <xf numFmtId="164" fontId="0" fillId="13" borderId="4" xfId="0" applyNumberFormat="1" applyFill="1" applyBorder="1" applyAlignment="1" applyProtection="1">
      <alignment horizontal="right"/>
    </xf>
    <xf numFmtId="0" fontId="0" fillId="12" borderId="4" xfId="0" applyFill="1" applyBorder="1" applyAlignment="1" applyProtection="1">
      <alignment wrapText="1"/>
    </xf>
    <xf numFmtId="164" fontId="0" fillId="11" borderId="4" xfId="0" applyNumberFormat="1"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6" xfId="0" applyFill="1" applyBorder="1" applyAlignment="1" applyProtection="1">
      <alignment vertical="top"/>
      <protection locked="0"/>
    </xf>
    <xf numFmtId="0" fontId="37" fillId="8" borderId="46" xfId="0" applyFont="1" applyFill="1" applyBorder="1" applyProtection="1">
      <protection locked="0"/>
    </xf>
    <xf numFmtId="0" fontId="0" fillId="8" borderId="46" xfId="0" applyFill="1" applyBorder="1" applyAlignment="1" applyProtection="1">
      <alignment horizontal="justify" vertical="top" wrapText="1"/>
      <protection locked="0"/>
    </xf>
    <xf numFmtId="0" fontId="37" fillId="8" borderId="4" xfId="0" applyFont="1" applyFill="1" applyBorder="1" applyAlignment="1" applyProtection="1">
      <protection locked="0"/>
    </xf>
    <xf numFmtId="10" fontId="0" fillId="8" borderId="46" xfId="0" applyNumberFormat="1" applyFill="1" applyBorder="1" applyAlignment="1" applyProtection="1">
      <alignment vertical="top"/>
      <protection locked="0"/>
    </xf>
    <xf numFmtId="14" fontId="0" fillId="8" borderId="46" xfId="0" applyNumberFormat="1" applyFill="1" applyBorder="1" applyProtection="1">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xmlns=""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xmlns=""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xmlns=""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xmlns=""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xmlns=""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1171575</xdr:colOff>
          <xdr:row>14</xdr:row>
          <xdr:rowOff>266700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1171575</xdr:colOff>
          <xdr:row>15</xdr:row>
          <xdr:rowOff>266700</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1171575</xdr:colOff>
          <xdr:row>16</xdr:row>
          <xdr:rowOff>266700</xdr:rowOff>
        </xdr:to>
        <xdr:sp macro="" textlink="">
          <xdr:nvSpPr>
            <xdr:cNvPr id="6147" name="Button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1266825</xdr:colOff>
          <xdr:row>14</xdr:row>
          <xdr:rowOff>266700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57150</xdr:colOff>
          <xdr:row>15</xdr:row>
          <xdr:rowOff>57150</xdr:rowOff>
        </xdr:from>
        <xdr:to>
          <xdr:col>27</xdr:col>
          <xdr:colOff>1266825</xdr:colOff>
          <xdr:row>15</xdr:row>
          <xdr:rowOff>266700</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1371600</xdr:colOff>
          <xdr:row>14</xdr:row>
          <xdr:rowOff>266700</xdr:rowOff>
        </xdr:to>
        <xdr:sp macro="" textlink="">
          <xdr:nvSpPr>
            <xdr:cNvPr id="31745" name="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1371600</xdr:colOff>
          <xdr:row>15</xdr:row>
          <xdr:rowOff>266700</xdr:rowOff>
        </xdr:to>
        <xdr:sp macro="" textlink="">
          <xdr:nvSpPr>
            <xdr:cNvPr id="31746" name="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1371600</xdr:colOff>
          <xdr:row>16</xdr:row>
          <xdr:rowOff>266700</xdr:rowOff>
        </xdr:to>
        <xdr:sp macro="" textlink="">
          <xdr:nvSpPr>
            <xdr:cNvPr id="31747" name="Button 3" hidden="1">
              <a:extLst>
                <a:ext uri="{63B3BB69-23CF-44E3-9099-C40C66FF867C}">
                  <a14:compatExt spid="_x0000_s317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17</xdr:row>
          <xdr:rowOff>57150</xdr:rowOff>
        </xdr:from>
        <xdr:to>
          <xdr:col>25</xdr:col>
          <xdr:colOff>1371600</xdr:colOff>
          <xdr:row>17</xdr:row>
          <xdr:rowOff>266700</xdr:rowOff>
        </xdr:to>
        <xdr:sp macro="" textlink="">
          <xdr:nvSpPr>
            <xdr:cNvPr id="31748" name="Button 4" hidden="1">
              <a:extLst>
                <a:ext uri="{63B3BB69-23CF-44E3-9099-C40C66FF867C}">
                  <a14:compatExt spid="_x0000_s317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57150</xdr:rowOff>
        </xdr:from>
        <xdr:to>
          <xdr:col>25</xdr:col>
          <xdr:colOff>1371600</xdr:colOff>
          <xdr:row>18</xdr:row>
          <xdr:rowOff>266700</xdr:rowOff>
        </xdr:to>
        <xdr:sp macro="" textlink="">
          <xdr:nvSpPr>
            <xdr:cNvPr id="31749" name="Button 5" hidden="1">
              <a:extLst>
                <a:ext uri="{63B3BB69-23CF-44E3-9099-C40C66FF867C}">
                  <a14:compatExt spid="_x0000_s317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19</xdr:row>
          <xdr:rowOff>57150</xdr:rowOff>
        </xdr:from>
        <xdr:to>
          <xdr:col>25</xdr:col>
          <xdr:colOff>1371600</xdr:colOff>
          <xdr:row>19</xdr:row>
          <xdr:rowOff>266700</xdr:rowOff>
        </xdr:to>
        <xdr:sp macro="" textlink="">
          <xdr:nvSpPr>
            <xdr:cNvPr id="31750" name="Button 6" hidden="1">
              <a:extLst>
                <a:ext uri="{63B3BB69-23CF-44E3-9099-C40C66FF867C}">
                  <a14:compatExt spid="_x0000_s317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20</xdr:row>
          <xdr:rowOff>57150</xdr:rowOff>
        </xdr:from>
        <xdr:to>
          <xdr:col>25</xdr:col>
          <xdr:colOff>1371600</xdr:colOff>
          <xdr:row>20</xdr:row>
          <xdr:rowOff>266700</xdr:rowOff>
        </xdr:to>
        <xdr:sp macro="" textlink="">
          <xdr:nvSpPr>
            <xdr:cNvPr id="31751" name="Button 7" hidden="1">
              <a:extLst>
                <a:ext uri="{63B3BB69-23CF-44E3-9099-C40C66FF867C}">
                  <a14:compatExt spid="_x0000_s3175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21</xdr:row>
          <xdr:rowOff>57150</xdr:rowOff>
        </xdr:from>
        <xdr:to>
          <xdr:col>25</xdr:col>
          <xdr:colOff>1371600</xdr:colOff>
          <xdr:row>21</xdr:row>
          <xdr:rowOff>266700</xdr:rowOff>
        </xdr:to>
        <xdr:sp macro="" textlink="">
          <xdr:nvSpPr>
            <xdr:cNvPr id="31752" name="Button 8" hidden="1">
              <a:extLst>
                <a:ext uri="{63B3BB69-23CF-44E3-9099-C40C66FF867C}">
                  <a14:compatExt spid="_x0000_s3175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22</xdr:row>
          <xdr:rowOff>57150</xdr:rowOff>
        </xdr:from>
        <xdr:to>
          <xdr:col>25</xdr:col>
          <xdr:colOff>1371600</xdr:colOff>
          <xdr:row>22</xdr:row>
          <xdr:rowOff>266700</xdr:rowOff>
        </xdr:to>
        <xdr:sp macro="" textlink="">
          <xdr:nvSpPr>
            <xdr:cNvPr id="31753" name="Button 9" hidden="1">
              <a:extLst>
                <a:ext uri="{63B3BB69-23CF-44E3-9099-C40C66FF867C}">
                  <a14:compatExt spid="_x0000_s317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23</xdr:row>
          <xdr:rowOff>57150</xdr:rowOff>
        </xdr:from>
        <xdr:to>
          <xdr:col>25</xdr:col>
          <xdr:colOff>1371600</xdr:colOff>
          <xdr:row>23</xdr:row>
          <xdr:rowOff>266700</xdr:rowOff>
        </xdr:to>
        <xdr:sp macro="" textlink="">
          <xdr:nvSpPr>
            <xdr:cNvPr id="31754" name="Button 10" hidden="1">
              <a:extLst>
                <a:ext uri="{63B3BB69-23CF-44E3-9099-C40C66FF867C}">
                  <a14:compatExt spid="_x0000_s3175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24</xdr:row>
          <xdr:rowOff>57150</xdr:rowOff>
        </xdr:from>
        <xdr:to>
          <xdr:col>25</xdr:col>
          <xdr:colOff>1371600</xdr:colOff>
          <xdr:row>24</xdr:row>
          <xdr:rowOff>266700</xdr:rowOff>
        </xdr:to>
        <xdr:sp macro="" textlink="">
          <xdr:nvSpPr>
            <xdr:cNvPr id="31755" name="Button 11" hidden="1">
              <a:extLst>
                <a:ext uri="{63B3BB69-23CF-44E3-9099-C40C66FF867C}">
                  <a14:compatExt spid="_x0000_s3175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25</xdr:row>
          <xdr:rowOff>57150</xdr:rowOff>
        </xdr:from>
        <xdr:to>
          <xdr:col>25</xdr:col>
          <xdr:colOff>1371600</xdr:colOff>
          <xdr:row>25</xdr:row>
          <xdr:rowOff>266700</xdr:rowOff>
        </xdr:to>
        <xdr:sp macro="" textlink="">
          <xdr:nvSpPr>
            <xdr:cNvPr id="31756" name="Button 12" hidden="1">
              <a:extLst>
                <a:ext uri="{63B3BB69-23CF-44E3-9099-C40C66FF867C}">
                  <a14:compatExt spid="_x0000_s3175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38" t="s">
        <v>454</v>
      </c>
      <c r="F6" s="439"/>
      <c r="G6" s="439"/>
      <c r="H6" s="439"/>
      <c r="I6" s="440"/>
    </row>
    <row r="7" spans="4:10">
      <c r="E7" s="267" t="s">
        <v>455</v>
      </c>
      <c r="F7" s="441" t="s">
        <v>456</v>
      </c>
      <c r="G7" s="442"/>
      <c r="H7" s="442"/>
      <c r="I7" s="443"/>
    </row>
    <row r="8" spans="4:10">
      <c r="E8" s="267" t="s">
        <v>457</v>
      </c>
      <c r="F8" s="441" t="s">
        <v>458</v>
      </c>
      <c r="G8" s="444"/>
      <c r="H8" s="444"/>
      <c r="I8" s="445"/>
    </row>
    <row r="9" spans="4:10">
      <c r="E9" s="267" t="s">
        <v>459</v>
      </c>
      <c r="F9" s="441" t="s">
        <v>460</v>
      </c>
      <c r="G9" s="444"/>
      <c r="H9" s="444"/>
      <c r="I9" s="445"/>
    </row>
    <row r="10" spans="4:10">
      <c r="E10" s="267" t="s">
        <v>461</v>
      </c>
      <c r="F10" s="441" t="s">
        <v>641</v>
      </c>
      <c r="G10" s="444"/>
      <c r="H10" s="444"/>
      <c r="I10" s="445"/>
    </row>
    <row r="11" spans="4:10">
      <c r="E11" s="267" t="s">
        <v>640</v>
      </c>
      <c r="F11" s="441" t="s">
        <v>489</v>
      </c>
      <c r="G11" s="444"/>
      <c r="H11" s="444"/>
      <c r="I11" s="445"/>
    </row>
    <row r="12" spans="4:10">
      <c r="E12" s="267" t="s">
        <v>644</v>
      </c>
      <c r="F12" s="441" t="s">
        <v>645</v>
      </c>
      <c r="G12" s="444"/>
      <c r="H12" s="444"/>
      <c r="I12" s="445"/>
    </row>
    <row r="13" spans="4:10">
      <c r="I13" s="266"/>
    </row>
    <row r="14" spans="4:10">
      <c r="I14" s="266"/>
    </row>
    <row r="15" spans="4:10">
      <c r="D15" s="446" t="s">
        <v>462</v>
      </c>
      <c r="E15" s="447"/>
      <c r="F15" s="447"/>
      <c r="G15" s="447"/>
      <c r="H15" s="447"/>
      <c r="I15" s="447"/>
      <c r="J15" s="448"/>
    </row>
    <row r="16" spans="4:10" ht="27.75" customHeight="1">
      <c r="D16" s="449" t="s">
        <v>463</v>
      </c>
      <c r="E16" s="449"/>
      <c r="F16" s="449"/>
      <c r="G16" s="449"/>
      <c r="H16" s="449"/>
      <c r="I16" s="449"/>
      <c r="J16" s="449"/>
    </row>
    <row r="17" spans="4:10" ht="45" customHeight="1">
      <c r="D17" s="450" t="s">
        <v>464</v>
      </c>
      <c r="E17" s="450"/>
      <c r="F17" s="450"/>
      <c r="G17" s="450"/>
      <c r="H17" s="450"/>
      <c r="I17" s="450"/>
      <c r="J17" s="450"/>
    </row>
    <row r="18" spans="4:10">
      <c r="D18" s="268"/>
      <c r="E18" s="268"/>
      <c r="F18" s="268"/>
      <c r="G18" s="268"/>
      <c r="H18" s="268"/>
      <c r="I18" s="269"/>
      <c r="J18" s="268"/>
    </row>
    <row r="19" spans="4:10">
      <c r="I19" s="266"/>
    </row>
    <row r="20" spans="4:10" ht="15.75">
      <c r="D20" s="429" t="s">
        <v>465</v>
      </c>
      <c r="E20" s="430"/>
      <c r="F20" s="430"/>
      <c r="G20" s="430"/>
      <c r="H20" s="430"/>
      <c r="I20" s="430"/>
      <c r="J20" s="431"/>
    </row>
    <row r="21" spans="4:10" ht="18" customHeight="1">
      <c r="D21" s="451" t="s">
        <v>466</v>
      </c>
      <c r="E21" s="452"/>
      <c r="F21" s="452"/>
      <c r="G21" s="452"/>
      <c r="H21" s="452"/>
      <c r="I21" s="452"/>
      <c r="J21" s="453"/>
    </row>
    <row r="22" spans="4:10" ht="16.5" customHeight="1">
      <c r="D22" s="454" t="s">
        <v>467</v>
      </c>
      <c r="E22" s="455"/>
      <c r="F22" s="455"/>
      <c r="G22" s="455"/>
      <c r="H22" s="455"/>
      <c r="I22" s="455"/>
      <c r="J22" s="456"/>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18" t="s">
        <v>470</v>
      </c>
      <c r="E25" s="419"/>
      <c r="F25" s="419"/>
      <c r="G25" s="419"/>
      <c r="H25" s="419"/>
      <c r="I25" s="419"/>
      <c r="J25" s="420"/>
    </row>
    <row r="26" spans="4:10">
      <c r="I26" s="266"/>
    </row>
    <row r="27" spans="4:10">
      <c r="I27" s="266"/>
    </row>
    <row r="28" spans="4:10" ht="15.75">
      <c r="D28" s="435" t="s">
        <v>471</v>
      </c>
      <c r="E28" s="436"/>
      <c r="F28" s="436"/>
      <c r="G28" s="436"/>
      <c r="H28" s="436"/>
      <c r="I28" s="436"/>
      <c r="J28" s="437"/>
    </row>
    <row r="29" spans="4:10">
      <c r="D29" s="270">
        <v>1</v>
      </c>
      <c r="E29" s="427" t="s">
        <v>472</v>
      </c>
      <c r="F29" s="428"/>
      <c r="G29" s="428"/>
      <c r="H29" s="428"/>
      <c r="I29" s="428"/>
      <c r="J29" s="273" t="s">
        <v>473</v>
      </c>
    </row>
    <row r="30" spans="4:10">
      <c r="D30" s="270">
        <v>2</v>
      </c>
      <c r="E30" s="427" t="s">
        <v>490</v>
      </c>
      <c r="F30" s="428"/>
      <c r="G30" s="428"/>
      <c r="H30" s="428"/>
      <c r="I30" s="428"/>
      <c r="J30" s="273" t="s">
        <v>490</v>
      </c>
    </row>
    <row r="31" spans="4:10">
      <c r="D31" s="270">
        <v>3</v>
      </c>
      <c r="E31" s="427" t="s">
        <v>491</v>
      </c>
      <c r="F31" s="428"/>
      <c r="G31" s="428"/>
      <c r="H31" s="428"/>
      <c r="I31" s="428"/>
      <c r="J31" s="273" t="s">
        <v>491</v>
      </c>
    </row>
    <row r="32" spans="4:10">
      <c r="D32" s="270">
        <v>4</v>
      </c>
      <c r="E32" s="427" t="s">
        <v>492</v>
      </c>
      <c r="F32" s="428"/>
      <c r="G32" s="428"/>
      <c r="H32" s="428"/>
      <c r="I32" s="428"/>
      <c r="J32" s="273" t="s">
        <v>492</v>
      </c>
    </row>
    <row r="33" spans="4:10">
      <c r="D33" s="271"/>
      <c r="E33" s="271"/>
      <c r="F33" s="271"/>
      <c r="G33" s="271"/>
      <c r="H33" s="271"/>
      <c r="I33" s="272"/>
      <c r="J33" s="271"/>
    </row>
    <row r="34" spans="4:10">
      <c r="D34" s="271"/>
      <c r="E34" s="271"/>
      <c r="F34" s="271"/>
      <c r="G34" s="271"/>
      <c r="H34" s="271"/>
      <c r="I34" s="272"/>
      <c r="J34" s="271"/>
    </row>
    <row r="35" spans="4:10" ht="15.75">
      <c r="D35" s="429" t="s">
        <v>638</v>
      </c>
      <c r="E35" s="430"/>
      <c r="F35" s="430"/>
      <c r="G35" s="430"/>
      <c r="H35" s="430"/>
      <c r="I35" s="430"/>
      <c r="J35" s="431"/>
    </row>
    <row r="36" spans="4:10" ht="30" customHeight="1">
      <c r="D36" s="432" t="s">
        <v>639</v>
      </c>
      <c r="E36" s="433"/>
      <c r="F36" s="433"/>
      <c r="G36" s="433"/>
      <c r="H36" s="433"/>
      <c r="I36" s="433"/>
      <c r="J36" s="434"/>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429" t="s">
        <v>642</v>
      </c>
      <c r="E40" s="430"/>
      <c r="F40" s="430"/>
      <c r="G40" s="430"/>
      <c r="H40" s="430"/>
      <c r="I40" s="430"/>
      <c r="J40" s="431"/>
    </row>
    <row r="41" spans="4:10" ht="60" customHeight="1">
      <c r="D41" s="461" t="s">
        <v>493</v>
      </c>
      <c r="E41" s="462"/>
      <c r="F41" s="462"/>
      <c r="G41" s="462"/>
      <c r="H41" s="462"/>
      <c r="I41" s="462"/>
      <c r="J41" s="463"/>
    </row>
    <row r="42" spans="4:10" ht="49.5" customHeight="1">
      <c r="D42" s="464" t="s">
        <v>474</v>
      </c>
      <c r="E42" s="465"/>
      <c r="F42" s="465"/>
      <c r="G42" s="465"/>
      <c r="H42" s="465"/>
      <c r="I42" s="465"/>
      <c r="J42" s="466"/>
    </row>
    <row r="43" spans="4:10" ht="53.25" customHeight="1">
      <c r="D43" s="464" t="s">
        <v>475</v>
      </c>
      <c r="E43" s="465"/>
      <c r="F43" s="465"/>
      <c r="G43" s="465"/>
      <c r="H43" s="465"/>
      <c r="I43" s="465"/>
      <c r="J43" s="466"/>
    </row>
    <row r="44" spans="4:10" ht="30" customHeight="1">
      <c r="D44" s="451" t="s">
        <v>476</v>
      </c>
      <c r="E44" s="467"/>
      <c r="F44" s="467"/>
      <c r="G44" s="467"/>
      <c r="H44" s="467"/>
      <c r="I44" s="467"/>
      <c r="J44" s="468"/>
    </row>
    <row r="45" spans="4:10" ht="56.25" customHeight="1">
      <c r="D45" s="421" t="s">
        <v>477</v>
      </c>
      <c r="E45" s="422"/>
      <c r="F45" s="422"/>
      <c r="G45" s="422"/>
      <c r="H45" s="422"/>
      <c r="I45" s="422"/>
      <c r="J45" s="423"/>
    </row>
    <row r="46" spans="4:10" ht="84.75" customHeight="1">
      <c r="D46" s="421" t="s">
        <v>478</v>
      </c>
      <c r="E46" s="422"/>
      <c r="F46" s="422"/>
      <c r="G46" s="422"/>
      <c r="H46" s="422"/>
      <c r="I46" s="422"/>
      <c r="J46" s="423"/>
    </row>
    <row r="47" spans="4:10" ht="61.5" customHeight="1">
      <c r="D47" s="424" t="s">
        <v>479</v>
      </c>
      <c r="E47" s="425"/>
      <c r="F47" s="425"/>
      <c r="G47" s="425"/>
      <c r="H47" s="425"/>
      <c r="I47" s="425"/>
      <c r="J47" s="426"/>
    </row>
    <row r="48" spans="4:10">
      <c r="I48" s="266"/>
    </row>
    <row r="49" spans="4:10">
      <c r="I49" s="266"/>
    </row>
    <row r="50" spans="4:10" ht="15.75">
      <c r="D50" s="435" t="s">
        <v>643</v>
      </c>
      <c r="E50" s="436"/>
      <c r="F50" s="436"/>
      <c r="G50" s="436"/>
      <c r="H50" s="436"/>
      <c r="I50" s="436"/>
      <c r="J50" s="437"/>
    </row>
    <row r="51" spans="4:10" ht="20.100000000000001" customHeight="1">
      <c r="D51" s="458" t="s">
        <v>480</v>
      </c>
      <c r="E51" s="458"/>
      <c r="F51" s="458"/>
      <c r="G51" s="458"/>
      <c r="H51" s="458"/>
      <c r="I51" s="458"/>
      <c r="J51" s="458"/>
    </row>
    <row r="52" spans="4:10" ht="20.100000000000001" customHeight="1">
      <c r="D52" s="458" t="s">
        <v>481</v>
      </c>
      <c r="E52" s="458"/>
      <c r="F52" s="458"/>
      <c r="G52" s="458"/>
      <c r="H52" s="458"/>
      <c r="I52" s="458"/>
      <c r="J52" s="458"/>
    </row>
    <row r="53" spans="4:10" ht="20.100000000000001" customHeight="1">
      <c r="D53" s="458" t="s">
        <v>482</v>
      </c>
      <c r="E53" s="458"/>
      <c r="F53" s="458"/>
      <c r="G53" s="458"/>
      <c r="H53" s="458"/>
      <c r="I53" s="458"/>
      <c r="J53" s="458"/>
    </row>
    <row r="54" spans="4:10" ht="42" customHeight="1">
      <c r="D54" s="458" t="s">
        <v>483</v>
      </c>
      <c r="E54" s="458"/>
      <c r="F54" s="458"/>
      <c r="G54" s="458"/>
      <c r="H54" s="458"/>
      <c r="I54" s="458"/>
      <c r="J54" s="458"/>
    </row>
    <row r="55" spans="4:10" ht="38.25" customHeight="1">
      <c r="D55" s="458" t="s">
        <v>484</v>
      </c>
      <c r="E55" s="458"/>
      <c r="F55" s="458"/>
      <c r="G55" s="458"/>
      <c r="H55" s="458"/>
      <c r="I55" s="458"/>
      <c r="J55" s="458"/>
    </row>
    <row r="56" spans="4:10" ht="38.25" customHeight="1">
      <c r="D56" s="459" t="s">
        <v>485</v>
      </c>
      <c r="E56" s="458"/>
      <c r="F56" s="458"/>
      <c r="G56" s="458"/>
      <c r="H56" s="458"/>
      <c r="I56" s="458"/>
      <c r="J56" s="458"/>
    </row>
    <row r="57" spans="4:10" ht="38.25" customHeight="1">
      <c r="D57" s="459" t="s">
        <v>486</v>
      </c>
      <c r="E57" s="458"/>
      <c r="F57" s="458"/>
      <c r="G57" s="458"/>
      <c r="H57" s="458"/>
      <c r="I57" s="458"/>
      <c r="J57" s="458"/>
    </row>
    <row r="58" spans="4:10" ht="25.5" customHeight="1">
      <c r="D58" s="460" t="s">
        <v>487</v>
      </c>
      <c r="E58" s="457"/>
      <c r="F58" s="457"/>
      <c r="G58" s="457"/>
      <c r="H58" s="457"/>
      <c r="I58" s="457"/>
      <c r="J58" s="457"/>
    </row>
    <row r="59" spans="4:10" ht="27.75" customHeight="1">
      <c r="D59" s="457" t="s">
        <v>488</v>
      </c>
      <c r="E59" s="457"/>
      <c r="F59" s="457"/>
      <c r="G59" s="457"/>
      <c r="H59" s="457"/>
      <c r="I59" s="457"/>
      <c r="J59" s="457"/>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52:J52"/>
    <mergeCell ref="D40:J40"/>
    <mergeCell ref="D41:J41"/>
    <mergeCell ref="D42:J42"/>
    <mergeCell ref="D43:J43"/>
    <mergeCell ref="D44:J44"/>
    <mergeCell ref="D45:J45"/>
    <mergeCell ref="D50:J50"/>
    <mergeCell ref="D51:J51"/>
    <mergeCell ref="D59:J59"/>
    <mergeCell ref="D53:J53"/>
    <mergeCell ref="D54:J54"/>
    <mergeCell ref="D55:J55"/>
    <mergeCell ref="D56:J56"/>
    <mergeCell ref="D57:J57"/>
    <mergeCell ref="D58:J5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6:J46"/>
    <mergeCell ref="D47:J47"/>
    <mergeCell ref="E31:I31"/>
    <mergeCell ref="E32:I32"/>
    <mergeCell ref="D35:J35"/>
    <mergeCell ref="D36:J36"/>
    <mergeCell ref="D28:J28"/>
    <mergeCell ref="E29:I29"/>
    <mergeCell ref="E30:I3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29"/>
  <sheetViews>
    <sheetView showGridLines="0" topLeftCell="D4" zoomScale="90" zoomScaleNormal="90"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70" t="s">
        <v>108</v>
      </c>
      <c r="F5" s="471"/>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393"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69"/>
      <c r="F18" s="469"/>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sheetData>
  <sheetProtection algorithmName="SHA-512" hashValue="IVYYWslFy/kG61ZQoWGdP5YlOfyTJhEsA2jWKb42G2h6Tl87BuKo3Q+CUvHZhzHTgGsw1PJeKzaPUn8lzGi0sA==" saltValue="AJprgDVUFxQANDbUKVRcYg=="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E7" zoomScale="90" zoomScaleNormal="90"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395" t="s">
        <v>122</v>
      </c>
      <c r="H9" s="395" t="s">
        <v>122</v>
      </c>
      <c r="I9" s="395"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394" t="s">
        <v>122</v>
      </c>
      <c r="H10" s="394" t="s">
        <v>122</v>
      </c>
      <c r="I10" s="394"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394" t="s">
        <v>122</v>
      </c>
      <c r="H11" s="394" t="s">
        <v>122</v>
      </c>
      <c r="I11" s="394" t="s">
        <v>122</v>
      </c>
      <c r="M11" s="18">
        <v>1</v>
      </c>
      <c r="N11" s="18">
        <v>1</v>
      </c>
      <c r="O11" s="18">
        <v>1</v>
      </c>
      <c r="P11" s="18">
        <v>1</v>
      </c>
      <c r="R11" s="18" t="s">
        <v>561</v>
      </c>
      <c r="S11" s="18" t="s">
        <v>562</v>
      </c>
      <c r="T11" s="18" t="s">
        <v>563</v>
      </c>
      <c r="U11" s="18" t="s">
        <v>564</v>
      </c>
    </row>
    <row r="12" spans="1:21" ht="30">
      <c r="D12" s="28">
        <v>4</v>
      </c>
      <c r="E12" s="337" t="s">
        <v>129</v>
      </c>
      <c r="F12" s="208" t="s">
        <v>122</v>
      </c>
      <c r="G12" s="394" t="s">
        <v>122</v>
      </c>
      <c r="H12" s="394" t="s">
        <v>122</v>
      </c>
      <c r="I12" s="394"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394" t="s">
        <v>122</v>
      </c>
      <c r="H13" s="396" t="s">
        <v>122</v>
      </c>
      <c r="I13" s="396"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111</v>
      </c>
      <c r="G14" s="330" t="s">
        <v>111</v>
      </c>
      <c r="H14" s="328"/>
      <c r="I14" s="329"/>
      <c r="M14" s="102">
        <v>0</v>
      </c>
      <c r="N14" s="102">
        <v>0</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397" t="s">
        <v>122</v>
      </c>
      <c r="H15" s="398" t="s">
        <v>122</v>
      </c>
      <c r="I15" s="398" t="s">
        <v>122</v>
      </c>
      <c r="M15" s="102">
        <v>1</v>
      </c>
      <c r="N15" s="102">
        <v>1</v>
      </c>
      <c r="O15" s="102">
        <v>1</v>
      </c>
      <c r="P15" s="102">
        <v>1</v>
      </c>
      <c r="R15" s="102" t="s">
        <v>577</v>
      </c>
      <c r="S15" s="102" t="s">
        <v>578</v>
      </c>
      <c r="T15" s="102" t="s">
        <v>579</v>
      </c>
      <c r="U15" s="102" t="s">
        <v>580</v>
      </c>
    </row>
    <row r="16" spans="1:21" ht="21" customHeight="1">
      <c r="D16" s="29">
        <v>8</v>
      </c>
      <c r="E16" s="339" t="s">
        <v>662</v>
      </c>
      <c r="F16" s="392" t="s">
        <v>111</v>
      </c>
      <c r="G16" s="472"/>
      <c r="H16" s="473"/>
      <c r="I16" s="474"/>
      <c r="R16" s="201" t="s">
        <v>662</v>
      </c>
    </row>
  </sheetData>
  <sheetProtection algorithmName="SHA-512" hashValue="a2gVFRkCeatUnFqMEwakgWtpBKdc/q+AaEqajQcawiuJJb9HxMNfLlW7ZcR1MC62NSLJu66TFSvYYodzGfZNgw==" saltValue="YQh5e3GDii7nZewP5lTKyw=="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2: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6" spans="5:25"/>
    <row r="7" spans="5:25"/>
    <row r="8" spans="5:25" ht="30" customHeight="1">
      <c r="E8" s="478" t="s">
        <v>164</v>
      </c>
      <c r="F8" s="479"/>
      <c r="G8" s="479"/>
      <c r="H8" s="479"/>
      <c r="I8" s="479"/>
      <c r="J8" s="479"/>
      <c r="K8" s="479"/>
      <c r="L8" s="479"/>
      <c r="M8" s="479"/>
      <c r="N8" s="479"/>
      <c r="O8" s="479"/>
      <c r="P8" s="479"/>
      <c r="Q8" s="479"/>
      <c r="R8" s="479"/>
      <c r="S8" s="479"/>
      <c r="T8" s="479"/>
      <c r="U8" s="479"/>
      <c r="V8" s="479"/>
      <c r="W8" s="479"/>
      <c r="X8" s="479"/>
      <c r="Y8" s="480"/>
    </row>
    <row r="9" spans="5:25" ht="22.5" customHeight="1">
      <c r="E9" s="487" t="s">
        <v>432</v>
      </c>
      <c r="F9" s="488"/>
      <c r="G9" s="488"/>
      <c r="H9" s="488"/>
      <c r="I9" s="488"/>
      <c r="J9" s="488"/>
      <c r="K9" s="488"/>
      <c r="L9" s="488"/>
      <c r="M9" s="488"/>
      <c r="N9" s="488"/>
      <c r="O9" s="488"/>
      <c r="P9" s="488"/>
      <c r="Q9" s="488"/>
      <c r="R9" s="488"/>
      <c r="S9" s="488"/>
      <c r="T9" s="488"/>
      <c r="U9" s="488"/>
      <c r="V9" s="488"/>
      <c r="W9" s="488"/>
      <c r="X9" s="488"/>
      <c r="Y9" s="489"/>
    </row>
    <row r="10" spans="5:25" ht="27" customHeight="1">
      <c r="E10" s="477" t="s">
        <v>150</v>
      </c>
      <c r="F10" s="477" t="s">
        <v>151</v>
      </c>
      <c r="G10" s="477" t="s">
        <v>2</v>
      </c>
      <c r="H10" s="477" t="s">
        <v>3</v>
      </c>
      <c r="I10" s="477" t="s">
        <v>4</v>
      </c>
      <c r="J10" s="477" t="s">
        <v>5</v>
      </c>
      <c r="K10" s="477" t="s">
        <v>6</v>
      </c>
      <c r="L10" s="477" t="s">
        <v>7</v>
      </c>
      <c r="M10" s="481" t="s">
        <v>152</v>
      </c>
      <c r="N10" s="482"/>
      <c r="O10" s="482"/>
      <c r="P10" s="483"/>
      <c r="Q10" s="477" t="s">
        <v>9</v>
      </c>
      <c r="R10" s="484" t="s">
        <v>505</v>
      </c>
      <c r="S10" s="477" t="s">
        <v>134</v>
      </c>
      <c r="T10" s="477" t="s">
        <v>11</v>
      </c>
      <c r="U10" s="475" t="s">
        <v>12</v>
      </c>
      <c r="V10" s="476"/>
      <c r="W10" s="475" t="s">
        <v>13</v>
      </c>
      <c r="X10" s="476"/>
      <c r="Y10" s="477" t="s">
        <v>14</v>
      </c>
    </row>
    <row r="11" spans="5:25" ht="24" customHeight="1">
      <c r="E11" s="477"/>
      <c r="F11" s="477"/>
      <c r="G11" s="477"/>
      <c r="H11" s="477"/>
      <c r="I11" s="477"/>
      <c r="J11" s="477"/>
      <c r="K11" s="477"/>
      <c r="L11" s="477"/>
      <c r="M11" s="481" t="s">
        <v>386</v>
      </c>
      <c r="N11" s="482"/>
      <c r="O11" s="483"/>
      <c r="P11" s="477" t="s">
        <v>153</v>
      </c>
      <c r="Q11" s="477"/>
      <c r="R11" s="485"/>
      <c r="S11" s="477"/>
      <c r="T11" s="477"/>
      <c r="U11" s="475"/>
      <c r="V11" s="476"/>
      <c r="W11" s="475"/>
      <c r="X11" s="476"/>
      <c r="Y11" s="477"/>
    </row>
    <row r="12" spans="5:25" ht="79.5" customHeight="1">
      <c r="E12" s="477"/>
      <c r="F12" s="477"/>
      <c r="G12" s="477"/>
      <c r="H12" s="477"/>
      <c r="I12" s="477"/>
      <c r="J12" s="477"/>
      <c r="K12" s="477"/>
      <c r="L12" s="477"/>
      <c r="M12" s="65" t="s">
        <v>17</v>
      </c>
      <c r="N12" s="371" t="s">
        <v>18</v>
      </c>
      <c r="O12" s="371" t="s">
        <v>19</v>
      </c>
      <c r="P12" s="477"/>
      <c r="Q12" s="477"/>
      <c r="R12" s="486"/>
      <c r="S12" s="477"/>
      <c r="T12" s="477"/>
      <c r="U12" s="65" t="s">
        <v>20</v>
      </c>
      <c r="V12" s="65" t="s">
        <v>21</v>
      </c>
      <c r="W12" s="65" t="s">
        <v>20</v>
      </c>
      <c r="X12" s="65" t="s">
        <v>21</v>
      </c>
      <c r="Y12" s="477"/>
    </row>
    <row r="13" spans="5:25" ht="20.100000000000001" customHeight="1">
      <c r="E13" s="66" t="s">
        <v>154</v>
      </c>
      <c r="F13" s="56" t="s">
        <v>155</v>
      </c>
      <c r="G13" s="78">
        <f>+IFERROR(IF(COUNT('Shareholding Pattern'!H26),('Shareholding Pattern'!H26),""),"")</f>
        <v>5</v>
      </c>
      <c r="H13" s="78">
        <f>+IFERROR(IF(COUNT('Shareholding Pattern'!I26),('Shareholding Pattern'!I26),""),"")</f>
        <v>25184749</v>
      </c>
      <c r="I13" s="78" t="str">
        <f>+IFERROR(IF(COUNT('Shareholding Pattern'!J26),('Shareholding Pattern'!J26),""),"")</f>
        <v/>
      </c>
      <c r="J13" s="78" t="str">
        <f>+IFERROR(IF(COUNT('Shareholding Pattern'!K26),('Shareholding Pattern'!K26),""),"")</f>
        <v/>
      </c>
      <c r="K13" s="78">
        <f>+IFERROR(IF(COUNT('Shareholding Pattern'!L26),('Shareholding Pattern'!L26),""),"")</f>
        <v>25184749</v>
      </c>
      <c r="L13" s="188">
        <f>+IFERROR(IF(COUNT('Shareholding Pattern'!M26),('Shareholding Pattern'!M26),""),"")</f>
        <v>48.11</v>
      </c>
      <c r="M13" s="79">
        <f>+IFERROR(IF(COUNT('Shareholding Pattern'!N26),('Shareholding Pattern'!N26),""),"")</f>
        <v>25184749</v>
      </c>
      <c r="N13" s="141" t="str">
        <f>+IFERROR(IF(COUNT('Shareholding Pattern'!O26),('Shareholding Pattern'!O26),""),"")</f>
        <v/>
      </c>
      <c r="O13" s="141">
        <f>+IFERROR(IF(COUNT('Shareholding Pattern'!P26),('Shareholding Pattern'!P26),""),"")</f>
        <v>25184749</v>
      </c>
      <c r="P13" s="188">
        <f>+IFERROR(IF(COUNT('Shareholding Pattern'!Q26),('Shareholding Pattern'!Q26),""),"")</f>
        <v>48.11</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48.11</v>
      </c>
      <c r="U13" s="78" t="str">
        <f>+IFERROR(IF(COUNT('Shareholding Pattern'!V26),('Shareholding Pattern'!V26),""),"")</f>
        <v/>
      </c>
      <c r="V13" s="188" t="str">
        <f>+IFERROR(IF(COUNT('Shareholding Pattern'!W26),('Shareholding Pattern'!W26),""),"")</f>
        <v/>
      </c>
      <c r="W13" s="78">
        <f>+IFERROR(IF(COUNT('Shareholding Pattern'!X26),('Shareholding Pattern'!X26),""),"")</f>
        <v>4922602</v>
      </c>
      <c r="X13" s="188">
        <f>+IFERROR(IF(COUNT('Shareholding Pattern'!Y26),('Shareholding Pattern'!Y26),""),"")</f>
        <v>19.55</v>
      </c>
      <c r="Y13" s="78">
        <f>+IFERROR(IF(COUNT('Shareholding Pattern'!Z26),('Shareholding Pattern'!Z26),""),"")</f>
        <v>25184749</v>
      </c>
    </row>
    <row r="14" spans="5:25" ht="20.100000000000001" customHeight="1">
      <c r="E14" s="66" t="s">
        <v>156</v>
      </c>
      <c r="F14" s="54" t="s">
        <v>157</v>
      </c>
      <c r="G14" s="78">
        <f>+IFERROR(IF(COUNT('Shareholding Pattern'!H50),('Shareholding Pattern'!H50),""),"")</f>
        <v>10036</v>
      </c>
      <c r="H14" s="78">
        <f>+IFERROR(IF(COUNT('Shareholding Pattern'!I50),('Shareholding Pattern'!I50),""),"")</f>
        <v>27167546</v>
      </c>
      <c r="I14" s="78" t="str">
        <f>+IFERROR(IF(COUNT('Shareholding Pattern'!J50),('Shareholding Pattern'!J50),""),"")</f>
        <v/>
      </c>
      <c r="J14" s="78" t="str">
        <f>+IFERROR(IF(COUNT('Shareholding Pattern'!K50),('Shareholding Pattern'!K50),""),"")</f>
        <v/>
      </c>
      <c r="K14" s="78">
        <f>+IFERROR(IF(COUNT('Shareholding Pattern'!L50),('Shareholding Pattern'!L50),""),"")</f>
        <v>27167546</v>
      </c>
      <c r="L14" s="188">
        <f>+IFERROR(IF(COUNT('Shareholding Pattern'!M50),('Shareholding Pattern'!M50),""),"")</f>
        <v>51.89</v>
      </c>
      <c r="M14" s="286">
        <f>+IFERROR(IF(COUNT('Shareholding Pattern'!N50),('Shareholding Pattern'!N50),""),"")</f>
        <v>27167546</v>
      </c>
      <c r="N14" s="141" t="str">
        <f>+IFERROR(IF(COUNT('Shareholding Pattern'!O50),('Shareholding Pattern'!O50),""),"")</f>
        <v/>
      </c>
      <c r="O14" s="141">
        <f>+IFERROR(IF(COUNT('Shareholding Pattern'!P50),('Shareholding Pattern'!P50),""),"")</f>
        <v>27167546</v>
      </c>
      <c r="P14" s="188">
        <f>+IFERROR(IF(COUNT('Shareholding Pattern'!Q50),('Shareholding Pattern'!Q50),""),"")</f>
        <v>51.89</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51.89</v>
      </c>
      <c r="U14" s="78" t="str">
        <f>+IFERROR(IF(COUNT('Shareholding Pattern'!V50),('Shareholding Pattern'!V50),""),"")</f>
        <v/>
      </c>
      <c r="V14" s="188" t="str">
        <f>+IFERROR(IF(COUNT('Shareholding Pattern'!W50),('Shareholding Pattern'!W50),""),"")</f>
        <v/>
      </c>
      <c r="W14" s="317"/>
      <c r="X14" s="318"/>
      <c r="Y14" s="78">
        <f>+IFERROR(IF(COUNT('Shareholding Pattern'!Z50),('Shareholding Pattern'!Z50),""),"")</f>
        <v>26895146</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10041</v>
      </c>
      <c r="H18" s="80">
        <f>+IFERROR(IF(COUNT('Shareholding Pattern'!I58),('Shareholding Pattern'!I58),""),"")</f>
        <v>52352295</v>
      </c>
      <c r="I18" s="80" t="str">
        <f>+IFERROR(IF(COUNT('Shareholding Pattern'!J58),('Shareholding Pattern'!J58),""),"")</f>
        <v/>
      </c>
      <c r="J18" s="80" t="str">
        <f>+IFERROR(IF(COUNT('Shareholding Pattern'!K58),('Shareholding Pattern'!K58),""),"")</f>
        <v/>
      </c>
      <c r="K18" s="80">
        <f>+IFERROR(IF(COUNT('Shareholding Pattern'!L58),('Shareholding Pattern'!L58),""),"")</f>
        <v>52352295</v>
      </c>
      <c r="L18" s="293">
        <f>+IFERROR(IF(COUNT('Shareholding Pattern'!M58),('Shareholding Pattern'!M58),""),"")</f>
        <v>100</v>
      </c>
      <c r="M18" s="285">
        <f>+IFERROR(IF(COUNT('Shareholding Pattern'!N58),('Shareholding Pattern'!N58),""),"")</f>
        <v>52352295</v>
      </c>
      <c r="N18" s="372" t="str">
        <f>+IFERROR(IF(COUNT('Shareholding Pattern'!O58),('Shareholding Pattern'!O58),""),"")</f>
        <v/>
      </c>
      <c r="O18" s="372">
        <f>+IFERROR(IF(COUNT('Shareholding Pattern'!P58),('Shareholding Pattern'!P58),""),"")</f>
        <v>52352295</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f>+IFERROR(IF(COUNT('Shareholding Pattern'!X58),('Shareholding Pattern'!X58),""),"")</f>
        <v>4922602</v>
      </c>
      <c r="X18" s="285">
        <f>+IFERROR(IF(COUNT('Shareholding Pattern'!Y58),('Shareholding Pattern'!Y58),""),"")</f>
        <v>9.4</v>
      </c>
      <c r="Y18" s="80">
        <f>+IFERROR(IF(COUNT('Shareholding Pattern'!Z58),('Shareholding Pattern'!Z58),""),"")</f>
        <v>52079895</v>
      </c>
    </row>
    <row r="19" spans="5:25"/>
  </sheetData>
  <sheetProtection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2:XFC63"/>
  <sheetViews>
    <sheetView showGridLines="0" tabSelected="1"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F14" sqref="F14"/>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7" spans="5:58" ht="15" customHeight="1"/>
    <row r="8" spans="5:58" ht="11.25" customHeight="1"/>
    <row r="9" spans="5:58" ht="18.75" customHeight="1">
      <c r="E9" s="536" t="s">
        <v>133</v>
      </c>
      <c r="F9" s="519" t="s">
        <v>0</v>
      </c>
      <c r="G9" s="520"/>
      <c r="H9" s="507" t="s">
        <v>2</v>
      </c>
      <c r="I9" s="507" t="s">
        <v>3</v>
      </c>
      <c r="J9" s="507" t="s">
        <v>4</v>
      </c>
      <c r="K9" s="525" t="s">
        <v>5</v>
      </c>
      <c r="L9" s="525" t="s">
        <v>6</v>
      </c>
      <c r="M9" s="529" t="s">
        <v>7</v>
      </c>
      <c r="N9" s="526" t="s">
        <v>8</v>
      </c>
      <c r="O9" s="527"/>
      <c r="P9" s="527"/>
      <c r="Q9" s="528"/>
      <c r="R9" s="507" t="s">
        <v>9</v>
      </c>
      <c r="S9" s="508" t="s">
        <v>505</v>
      </c>
      <c r="T9" s="531" t="s">
        <v>134</v>
      </c>
      <c r="U9" s="530" t="s">
        <v>11</v>
      </c>
      <c r="V9" s="525" t="s">
        <v>12</v>
      </c>
      <c r="W9" s="525"/>
      <c r="X9" s="525" t="s">
        <v>13</v>
      </c>
      <c r="Y9" s="525"/>
      <c r="Z9" s="507" t="s">
        <v>14</v>
      </c>
    </row>
    <row r="10" spans="5:58" ht="28.5" customHeight="1">
      <c r="E10" s="537"/>
      <c r="F10" s="521"/>
      <c r="G10" s="522"/>
      <c r="H10" s="507"/>
      <c r="I10" s="507"/>
      <c r="J10" s="507"/>
      <c r="K10" s="525"/>
      <c r="L10" s="525"/>
      <c r="M10" s="529"/>
      <c r="N10" s="526" t="s">
        <v>15</v>
      </c>
      <c r="O10" s="527"/>
      <c r="P10" s="528"/>
      <c r="Q10" s="529" t="s">
        <v>16</v>
      </c>
      <c r="R10" s="507"/>
      <c r="S10" s="509"/>
      <c r="T10" s="507"/>
      <c r="U10" s="530"/>
      <c r="V10" s="525"/>
      <c r="W10" s="525"/>
      <c r="X10" s="525"/>
      <c r="Y10" s="525"/>
      <c r="Z10" s="507"/>
    </row>
    <row r="11" spans="5:58" ht="113.25" customHeight="1">
      <c r="E11" s="538"/>
      <c r="F11" s="523"/>
      <c r="G11" s="524"/>
      <c r="H11" s="507"/>
      <c r="I11" s="507"/>
      <c r="J11" s="507"/>
      <c r="K11" s="525"/>
      <c r="L11" s="525"/>
      <c r="M11" s="529"/>
      <c r="N11" s="139" t="s">
        <v>17</v>
      </c>
      <c r="O11" s="139" t="s">
        <v>18</v>
      </c>
      <c r="P11" s="144" t="s">
        <v>19</v>
      </c>
      <c r="Q11" s="529"/>
      <c r="R11" s="507"/>
      <c r="S11" s="510"/>
      <c r="T11" s="507"/>
      <c r="U11" s="530"/>
      <c r="V11" s="139" t="s">
        <v>20</v>
      </c>
      <c r="W11" s="68" t="s">
        <v>21</v>
      </c>
      <c r="X11" s="144" t="s">
        <v>20</v>
      </c>
      <c r="Y11" s="68" t="s">
        <v>21</v>
      </c>
      <c r="Z11" s="507"/>
    </row>
    <row r="12" spans="5:58" ht="18.75" customHeight="1">
      <c r="E12" s="119" t="s">
        <v>22</v>
      </c>
      <c r="F12" s="535" t="s">
        <v>23</v>
      </c>
      <c r="G12" s="535"/>
      <c r="H12" s="535"/>
      <c r="I12" s="535"/>
      <c r="J12" s="535"/>
      <c r="K12" s="535"/>
      <c r="L12" s="535"/>
      <c r="M12" s="535"/>
      <c r="N12" s="535"/>
      <c r="O12" s="535"/>
      <c r="P12" s="535"/>
      <c r="Q12" s="535"/>
      <c r="R12" s="535"/>
      <c r="S12" s="535"/>
      <c r="T12" s="535"/>
      <c r="U12" s="535"/>
      <c r="V12" s="535"/>
      <c r="W12" s="535"/>
      <c r="X12" s="535"/>
      <c r="Y12" s="535"/>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+IF(COUNT(IndHUF!H19),IndHUF!H19,"")</f>
        <v>10234673</v>
      </c>
      <c r="J14" s="353" t="str">
        <f>+IF(COUNT(IndHUF!I19),IndHUF!I19,"")</f>
        <v/>
      </c>
      <c r="K14" s="132" t="str">
        <f>+IF(COUNT(IndHUF!J19),IndHUF!J19,"")</f>
        <v/>
      </c>
      <c r="L14" s="132">
        <f>+IF(COUNT(IndHUF!K19),IndHUF!K19,"")</f>
        <v>10234673</v>
      </c>
      <c r="M14" s="172">
        <f>+IFERROR(IF(COUNT(L14),ROUND(L14/'Shareholding Pattern'!$L$57*100,2),""),0)</f>
        <v>19.55</v>
      </c>
      <c r="N14" s="189">
        <f>+IF(COUNT(+IndHUF!M19),SUM(+IndHUF!M19),"")</f>
        <v>10234673</v>
      </c>
      <c r="O14" s="189" t="str">
        <f>+IF(COUNT(+IndHUF!N19),SUM(+IndHUF!N19),"")</f>
        <v/>
      </c>
      <c r="P14" s="353">
        <f>+IF(COUNT(IndHUF!O19),IndHUF!O19,"")</f>
        <v>10234673</v>
      </c>
      <c r="Q14" s="172">
        <f>+IF(COUNT(IndHUF!P19),IndHUF!P19,"")</f>
        <v>19.55</v>
      </c>
      <c r="R14" s="353" t="str">
        <f>+IF(COUNT(IndHUF!Q19),IndHUF!Q19,"")</f>
        <v/>
      </c>
      <c r="S14" s="353" t="str">
        <f>+IF(COUNT(IndHUF!R19),IndHUF!R19,"")</f>
        <v/>
      </c>
      <c r="T14" s="353" t="str">
        <f>+IF(COUNT(IndHUF!S19),IndHUF!S19,"")</f>
        <v/>
      </c>
      <c r="U14" s="133">
        <f>+IFERROR(IF(COUNT(L14,T14),ROUND(SUM(L14,T14)/SUM('Shareholding Pattern'!$L$57,'Shareholding Pattern'!$T$57)*100,2),""),0)</f>
        <v>19.55</v>
      </c>
      <c r="V14" s="210" t="str">
        <f>+IF(COUNT(IndHUF!U19),IndHUF!U19,"")</f>
        <v/>
      </c>
      <c r="W14" s="185" t="str">
        <f>+IFERROR(IF(COUNT(V14),ROUND(SUM(V14)/SUM(L14)*100,2),""),0)</f>
        <v/>
      </c>
      <c r="X14" s="210">
        <f>+IF(COUNT(IndHUF!W19),IndHUF!W19,"")</f>
        <v>4922602</v>
      </c>
      <c r="Y14" s="133">
        <f>+IFERROR(IF(COUNT(X14),ROUND(SUM(X14)/SUM(L14)*100,2),""),0)</f>
        <v>48.1</v>
      </c>
      <c r="Z14" s="353">
        <f>+IF(COUNT(IndHUF!Y19),IndHUF!Y19,"")</f>
        <v>10234673</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f>IFERROR(IF(COUNT(OtherIND!$AG$13),IF(OtherIND!$AG$13=0,"0",OtherIND!$AG$13),""),"")</f>
        <v>2</v>
      </c>
      <c r="I17" s="354">
        <f>IFERROR(IF(COUNT(OtherIND!J18),(OtherIND!J18),""),"")</f>
        <v>14950076</v>
      </c>
      <c r="J17" s="354" t="str">
        <f>IFERROR(IF(COUNT(OtherIND!K18),(OtherIND!K18),""),"")</f>
        <v/>
      </c>
      <c r="K17" s="134" t="str">
        <f>IFERROR(IF(COUNT(OtherIND!L18),(OtherIND!L18),""),"")</f>
        <v/>
      </c>
      <c r="L17" s="134">
        <f>IFERROR(IF(COUNT(OtherIND!M18),(OtherIND!M18),""),"")</f>
        <v>14950076</v>
      </c>
      <c r="M17" s="214">
        <f>+IFERROR(IF(COUNT(L17),ROUND(L17/'Shareholding Pattern'!$L$57*100,2),""),0)</f>
        <v>28.56</v>
      </c>
      <c r="N17" s="287">
        <f>IFERROR(IF(COUNT(OtherIND!O18),(OtherIND!O18),""),"")</f>
        <v>14950076</v>
      </c>
      <c r="O17" s="189" t="str">
        <f>IFERROR(IF(COUNT(OtherIND!P18),(OtherIND!P18),""),"")</f>
        <v/>
      </c>
      <c r="P17" s="354">
        <f>IFERROR(IF(COUNT(OtherIND!Q18),(OtherIND!Q18),""),"")</f>
        <v>14950076</v>
      </c>
      <c r="Q17" s="214">
        <f>IFERROR(IF(COUNT(OtherIND!R18),(OtherIND!R18),""),0)</f>
        <v>28.56</v>
      </c>
      <c r="R17" s="354" t="str">
        <f>IFERROR(IF(COUNT(OtherIND!S18),(OtherIND!S18),""),"")</f>
        <v/>
      </c>
      <c r="S17" s="354" t="str">
        <f>IFERROR(IF(COUNT(OtherIND!T18),(OtherIND!T18),""),"")</f>
        <v/>
      </c>
      <c r="T17" s="354" t="str">
        <f>IFERROR(IF(COUNT(OtherIND!U18),(OtherIND!U18),""),"")</f>
        <v/>
      </c>
      <c r="U17" s="135">
        <f>+IFERROR(IF(COUNT(L17,T17),ROUND(SUM(L17,T17)/SUM('Shareholding Pattern'!$L$57,'Shareholding Pattern'!$T$57)*100,2),""),0)</f>
        <v>28.56</v>
      </c>
      <c r="V17" s="210" t="str">
        <f>IFERROR(IF(COUNT(OtherIND!W18),(OtherIND!W18),""),"")</f>
        <v/>
      </c>
      <c r="W17" s="233" t="str">
        <f t="shared" si="0"/>
        <v/>
      </c>
      <c r="X17" s="210">
        <f>IFERROR(IF(COUNT(OtherIND!Y18),(OtherIND!Y18),""),"")</f>
        <v>0</v>
      </c>
      <c r="Y17" s="135">
        <f t="shared" si="1"/>
        <v>0</v>
      </c>
      <c r="Z17" s="354">
        <f>IFERROR(IF(COUNT(OtherIND!AA18),(OtherIND!AA18),""),"")</f>
        <v>14950076</v>
      </c>
      <c r="AA17" s="101"/>
      <c r="AR17" t="s">
        <v>187</v>
      </c>
      <c r="AX17" t="s">
        <v>332</v>
      </c>
      <c r="AZ17" t="s">
        <v>390</v>
      </c>
      <c r="BF17" t="s">
        <v>369</v>
      </c>
    </row>
    <row r="18" spans="5:58" ht="20.100000000000001" customHeight="1">
      <c r="E18" s="493" t="s">
        <v>35</v>
      </c>
      <c r="F18" s="493"/>
      <c r="G18" s="493"/>
      <c r="H18" s="64">
        <f>+IFERROR(IF(COUNT(H14:H17),ROUND(SUM(H14:H17),0),""),"")</f>
        <v>5</v>
      </c>
      <c r="I18" s="64">
        <f t="shared" ref="I18:Z18" si="2">+IFERROR(IF(COUNT(I14:I17),ROUND(SUM(I14:I17),0),""),"")</f>
        <v>25184749</v>
      </c>
      <c r="J18" s="64" t="str">
        <f t="shared" si="2"/>
        <v/>
      </c>
      <c r="K18" s="4" t="str">
        <f t="shared" si="2"/>
        <v/>
      </c>
      <c r="L18" s="64">
        <f t="shared" si="2"/>
        <v>25184749</v>
      </c>
      <c r="M18" s="174">
        <f>+IFERROR(IF(COUNT(L18),ROUND(L18/'Shareholding Pattern'!$L$57*100,2),""),0)</f>
        <v>48.11</v>
      </c>
      <c r="N18" s="141">
        <f t="shared" si="2"/>
        <v>25184749</v>
      </c>
      <c r="O18" s="141" t="str">
        <f t="shared" si="2"/>
        <v/>
      </c>
      <c r="P18" s="64">
        <f t="shared" si="2"/>
        <v>25184749</v>
      </c>
      <c r="Q18" s="182">
        <f>IFERROR(IF(COUNT(P18),ROUND(P18/$P$58*100,2),""),0)</f>
        <v>48.11</v>
      </c>
      <c r="R18" s="64" t="str">
        <f t="shared" si="2"/>
        <v/>
      </c>
      <c r="S18" s="64" t="str">
        <f t="shared" si="2"/>
        <v/>
      </c>
      <c r="T18" s="64" t="str">
        <f t="shared" si="2"/>
        <v/>
      </c>
      <c r="U18" s="136">
        <f>+IFERROR(IF(COUNT(L18,T18),ROUND(SUM(L18,T18)/SUM('Shareholding Pattern'!$L$57,'Shareholding Pattern'!$T$57)*100,2),""),0)</f>
        <v>48.11</v>
      </c>
      <c r="V18" s="64" t="str">
        <f t="shared" si="2"/>
        <v/>
      </c>
      <c r="W18" s="186" t="str">
        <f>+IFERROR(IF(COUNT(V18),ROUND(SUM(V18)/SUM(L18)*100,2),""),0)</f>
        <v/>
      </c>
      <c r="X18" s="64">
        <f t="shared" si="2"/>
        <v>4922602</v>
      </c>
      <c r="Y18" s="137">
        <f>+IFERROR(IF(COUNT(X18),ROUND(SUM(X18)/SUM(L18)*100,2),""),0)</f>
        <v>19.55</v>
      </c>
      <c r="Z18" s="64">
        <f t="shared" si="2"/>
        <v>25184749</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93" t="s">
        <v>43</v>
      </c>
      <c r="F25" s="493"/>
      <c r="G25" s="493"/>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92" t="s">
        <v>105</v>
      </c>
      <c r="F26" s="492"/>
      <c r="G26" s="492"/>
      <c r="H26" s="159">
        <f t="shared" ref="H26:Z26" si="6">+IFERROR(IF(COUNT(H18,H25),ROUND(SUM(H18,H25),0),""),"")</f>
        <v>5</v>
      </c>
      <c r="I26" s="159">
        <f t="shared" si="6"/>
        <v>25184749</v>
      </c>
      <c r="J26" s="159" t="str">
        <f t="shared" si="6"/>
        <v/>
      </c>
      <c r="K26" s="157" t="str">
        <f t="shared" si="6"/>
        <v/>
      </c>
      <c r="L26" s="159">
        <f t="shared" si="6"/>
        <v>25184749</v>
      </c>
      <c r="M26" s="174">
        <f>+IFERROR(IF(COUNT(L26),ROUND(L26/'Shareholding Pattern'!$L$57*100,2),""),0)</f>
        <v>48.11</v>
      </c>
      <c r="N26" s="158">
        <f t="shared" si="6"/>
        <v>25184749</v>
      </c>
      <c r="O26" s="158" t="str">
        <f t="shared" si="6"/>
        <v/>
      </c>
      <c r="P26" s="159">
        <f t="shared" si="6"/>
        <v>25184749</v>
      </c>
      <c r="Q26" s="182">
        <f>IFERROR(IF(COUNT(P26),ROUND(P26/$P$58*100,2),""),0)</f>
        <v>48.11</v>
      </c>
      <c r="R26" s="355" t="str">
        <f t="shared" si="6"/>
        <v/>
      </c>
      <c r="S26" s="355" t="str">
        <f t="shared" si="6"/>
        <v/>
      </c>
      <c r="T26" s="159" t="str">
        <f t="shared" si="6"/>
        <v/>
      </c>
      <c r="U26" s="136">
        <f>+IFERROR(IF(COUNT(L26,T26),ROUND(SUM(L26,T26)/SUM('Shareholding Pattern'!$L$57,'Shareholding Pattern'!$T$57)*100,2),""),0)</f>
        <v>48.11</v>
      </c>
      <c r="V26" s="159" t="str">
        <f t="shared" si="6"/>
        <v/>
      </c>
      <c r="W26" s="186" t="str">
        <f>+IFERROR(IF(COUNT(V26),ROUND(SUM(V26)/SUM(L26)*100,2),""),0)</f>
        <v/>
      </c>
      <c r="X26" s="159">
        <f t="shared" si="6"/>
        <v>4922602</v>
      </c>
      <c r="Y26" s="137">
        <f t="shared" si="4"/>
        <v>19.55</v>
      </c>
      <c r="Z26" s="159">
        <f t="shared" si="6"/>
        <v>25184749</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511" t="s">
        <v>40</v>
      </c>
      <c r="G29" s="512"/>
      <c r="H29" s="512"/>
      <c r="I29" s="512"/>
      <c r="J29" s="512"/>
      <c r="K29" s="512"/>
      <c r="L29" s="512"/>
      <c r="M29" s="512"/>
      <c r="N29" s="512"/>
      <c r="O29" s="512"/>
      <c r="P29" s="512"/>
      <c r="Q29" s="512"/>
      <c r="R29" s="512"/>
      <c r="S29" s="512"/>
      <c r="T29" s="512"/>
      <c r="U29" s="512"/>
      <c r="V29" s="512"/>
      <c r="W29" s="512"/>
      <c r="X29" s="512"/>
      <c r="Y29" s="512"/>
      <c r="Z29" s="512"/>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496"/>
      <c r="Y30" s="497"/>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498"/>
      <c r="Y31" s="499"/>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498"/>
      <c r="Y32" s="499"/>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498"/>
      <c r="Y33" s="499"/>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498"/>
      <c r="Y34" s="499"/>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498"/>
      <c r="Y35" s="499"/>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498"/>
      <c r="Y36" s="499"/>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498"/>
      <c r="Y37" s="499"/>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498"/>
      <c r="Y38" s="499"/>
      <c r="Z38" s="295"/>
      <c r="AR38" t="s">
        <v>203</v>
      </c>
      <c r="AX38" t="s">
        <v>345</v>
      </c>
      <c r="AZ38" t="s">
        <v>247</v>
      </c>
      <c r="BF38" t="s">
        <v>377</v>
      </c>
    </row>
    <row r="39" spans="5:58" ht="20.100000000000001" customHeight="1">
      <c r="E39" s="493" t="s">
        <v>57</v>
      </c>
      <c r="F39" s="493"/>
      <c r="G39" s="493"/>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498"/>
      <c r="Y39" s="499"/>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498"/>
      <c r="Y40" s="499"/>
      <c r="Z40" s="295"/>
      <c r="AR40" t="s">
        <v>205</v>
      </c>
      <c r="AX40" t="s">
        <v>226</v>
      </c>
      <c r="AZ40" t="s">
        <v>248</v>
      </c>
      <c r="BF40" t="s">
        <v>382</v>
      </c>
    </row>
    <row r="41" spans="5:58" ht="20.100000000000001" customHeight="1">
      <c r="E41" s="493" t="s">
        <v>62</v>
      </c>
      <c r="F41" s="493"/>
      <c r="G41" s="493"/>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498"/>
      <c r="Y41" s="499"/>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498"/>
      <c r="Y42" s="499"/>
      <c r="Z42" s="367"/>
    </row>
    <row r="43" spans="5:58" ht="51.75" customHeight="1">
      <c r="E43" s="148" t="s">
        <v>76</v>
      </c>
      <c r="F43" s="248" t="s">
        <v>65</v>
      </c>
      <c r="H43" s="401">
        <v>9665</v>
      </c>
      <c r="I43" s="401">
        <v>4983853</v>
      </c>
      <c r="J43" s="295"/>
      <c r="K43" s="295"/>
      <c r="L43" s="225">
        <f>+IFERROR(IF(COUNT(I43:K43),ROUND(SUM(I43:K43),0),""),"")</f>
        <v>4983853</v>
      </c>
      <c r="M43" s="226">
        <f>+IFERROR(IF(COUNT(L43),ROUND(L43/'Shareholding Pattern'!$L$57*100,2),""),"")</f>
        <v>9.52</v>
      </c>
      <c r="N43" s="401">
        <v>4983853</v>
      </c>
      <c r="O43" s="295"/>
      <c r="P43" s="225">
        <f t="shared" ref="P43" si="18">+IFERROR(IF(COUNT(N43:O43),ROUND(SUM(N43:O43),0),""),"")</f>
        <v>4983853</v>
      </c>
      <c r="Q43" s="179">
        <f>+IFERROR(IF(COUNT(P43),ROUND(P43/'Shareholding Pattern'!$P$58*100,2),""),"")</f>
        <v>9.52</v>
      </c>
      <c r="R43" s="295"/>
      <c r="S43" s="295"/>
      <c r="T43" s="225" t="str">
        <f>+IFERROR(IF(COUNT(R43:S43),ROUND(SUM(R43:S43),0),""),"")</f>
        <v/>
      </c>
      <c r="U43" s="228">
        <f>+IFERROR(IF(COUNT(L43,T43),ROUND(SUM(L43,T43)/SUM('Shareholding Pattern'!$L$57,'Shareholding Pattern'!$T$57)*100,2),""),"")</f>
        <v>9.52</v>
      </c>
      <c r="V43" s="295"/>
      <c r="W43" s="185" t="str">
        <f t="shared" ref="W43:W50" si="19">+IFERROR(IF(COUNT(V43),ROUND(SUM(V43)/SUM(L43)*100,2),""),0)</f>
        <v/>
      </c>
      <c r="X43" s="498"/>
      <c r="Y43" s="499"/>
      <c r="Z43" s="401">
        <v>4753653</v>
      </c>
      <c r="AR43" t="s">
        <v>206</v>
      </c>
    </row>
    <row r="44" spans="5:58" ht="43.5" customHeight="1">
      <c r="E44" s="148" t="s">
        <v>77</v>
      </c>
      <c r="F44" s="249" t="s">
        <v>66</v>
      </c>
      <c r="H44" s="401">
        <v>22</v>
      </c>
      <c r="I44" s="401">
        <v>1593044</v>
      </c>
      <c r="J44" s="295"/>
      <c r="K44" s="295"/>
      <c r="L44" s="225">
        <f t="shared" ref="L44:L50" si="20">+IFERROR(IF(COUNT(I44:K44),ROUND(SUM(I44:K44),0),""),"")</f>
        <v>1593044</v>
      </c>
      <c r="M44" s="226">
        <f>+IFERROR(IF(COUNT(L44),ROUND(L44/'Shareholding Pattern'!$L$57*100,2),""),"")</f>
        <v>3.04</v>
      </c>
      <c r="N44" s="401">
        <v>1593044</v>
      </c>
      <c r="O44" s="295"/>
      <c r="P44" s="225">
        <f t="shared" ref="P44:P48" si="21">+IFERROR(IF(COUNT(N44:O44),ROUND(SUM(N44:O44),0),""),"")</f>
        <v>1593044</v>
      </c>
      <c r="Q44" s="179">
        <f>+IFERROR(IF(COUNT(P44),ROUND(P44/'Shareholding Pattern'!$P$58*100,2),""),"")</f>
        <v>3.04</v>
      </c>
      <c r="R44" s="295"/>
      <c r="S44" s="295"/>
      <c r="T44" s="225" t="str">
        <f t="shared" ref="T44:T50" si="22">+IFERROR(IF(COUNT(R44:S44),ROUND(SUM(R44:S44),0),""),"")</f>
        <v/>
      </c>
      <c r="U44" s="228">
        <f>+IFERROR(IF(COUNT(L44,T44),ROUND(SUM(L44,T44)/SUM('Shareholding Pattern'!$L$57,'Shareholding Pattern'!$T$57)*100,2),""),"")</f>
        <v>3.04</v>
      </c>
      <c r="V44" s="295"/>
      <c r="W44" s="185" t="str">
        <f t="shared" si="19"/>
        <v/>
      </c>
      <c r="X44" s="498"/>
      <c r="Y44" s="499"/>
      <c r="Z44" s="401">
        <v>1593044</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498"/>
      <c r="Y45" s="499"/>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498"/>
      <c r="Y46" s="499"/>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498"/>
      <c r="Y47" s="499"/>
      <c r="Z47" s="295"/>
      <c r="AR47" t="s">
        <v>210</v>
      </c>
    </row>
    <row r="48" spans="5:58" ht="20.100000000000001" customHeight="1">
      <c r="E48" s="166" t="s">
        <v>42</v>
      </c>
      <c r="F48" s="252" t="s">
        <v>33</v>
      </c>
      <c r="H48" s="295">
        <v>349</v>
      </c>
      <c r="I48" s="295">
        <v>20590649</v>
      </c>
      <c r="J48" s="295"/>
      <c r="K48" s="295"/>
      <c r="L48" s="229">
        <f t="shared" si="20"/>
        <v>20590649</v>
      </c>
      <c r="M48" s="230">
        <f>+IFERROR(IF(COUNT(L48),ROUND(L48/'Shareholding Pattern'!$L$57*100,2),""),"")</f>
        <v>39.33</v>
      </c>
      <c r="N48" s="295">
        <v>20590649</v>
      </c>
      <c r="O48" s="295"/>
      <c r="P48" s="229">
        <f t="shared" si="21"/>
        <v>20590649</v>
      </c>
      <c r="Q48" s="231">
        <f>+IFERROR(IF(COUNT(P48),ROUND(P48/'Shareholding Pattern'!$P$58*100,2),""),"")</f>
        <v>39.33</v>
      </c>
      <c r="R48" s="295"/>
      <c r="S48" s="295"/>
      <c r="T48" s="229" t="str">
        <f t="shared" si="22"/>
        <v/>
      </c>
      <c r="U48" s="232">
        <f>+IFERROR(IF(COUNT(L48,T48),ROUND(SUM(L48,T48)/SUM('Shareholding Pattern'!$L$57,'Shareholding Pattern'!$T$57)*100,2),""),"")</f>
        <v>39.33</v>
      </c>
      <c r="V48" s="295"/>
      <c r="W48" s="233" t="str">
        <f t="shared" si="19"/>
        <v/>
      </c>
      <c r="X48" s="498"/>
      <c r="Y48" s="499"/>
      <c r="Z48" s="295">
        <v>20548449</v>
      </c>
      <c r="AR48" t="s">
        <v>211</v>
      </c>
    </row>
    <row r="49" spans="5:44" ht="20.100000000000001" customHeight="1">
      <c r="E49" s="493" t="s">
        <v>70</v>
      </c>
      <c r="F49" s="493"/>
      <c r="G49" s="493"/>
      <c r="H49" s="193">
        <f>+IFERROR(IF(COUNT(H43:H48),ROUND(SUM(H43:H48),0),""),"")</f>
        <v>10036</v>
      </c>
      <c r="I49" s="193">
        <f t="shared" ref="I49:V49" si="23">+IFERROR(IF(COUNT(I43:I48),ROUND(SUM(I43:I48),0),""),"")</f>
        <v>27167546</v>
      </c>
      <c r="J49" s="193" t="str">
        <f t="shared" si="23"/>
        <v/>
      </c>
      <c r="K49" s="168" t="str">
        <f t="shared" si="23"/>
        <v/>
      </c>
      <c r="L49" s="192">
        <f t="shared" si="20"/>
        <v>27167546</v>
      </c>
      <c r="M49" s="176">
        <f>+IFERROR(IF(COUNT(L49),ROUND(L49/'Shareholding Pattern'!$L$57*100,2),""),"")</f>
        <v>51.89</v>
      </c>
      <c r="N49" s="169">
        <f t="shared" si="23"/>
        <v>27167546</v>
      </c>
      <c r="O49" s="169" t="str">
        <f t="shared" si="23"/>
        <v/>
      </c>
      <c r="P49" s="192">
        <f t="shared" ref="P49" si="24">+IFERROR(IF(COUNT(N49:O49),ROUND(SUM(N49:O49),0),""),"")</f>
        <v>27167546</v>
      </c>
      <c r="Q49" s="180">
        <f>+IFERROR(IF(COUNT(P49),ROUND(P49/'Shareholding Pattern'!$P$58*100,2),""),"")</f>
        <v>51.89</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51.89</v>
      </c>
      <c r="V49" s="169" t="str">
        <f t="shared" si="23"/>
        <v/>
      </c>
      <c r="W49" s="186" t="str">
        <f t="shared" si="19"/>
        <v/>
      </c>
      <c r="X49" s="498"/>
      <c r="Y49" s="499"/>
      <c r="Z49" s="193">
        <f t="shared" ref="Z49" si="26">+IFERROR(IF(COUNT(Z43:Z48),ROUND(SUM(Z43:Z48),0),""),"")</f>
        <v>26895146</v>
      </c>
      <c r="AR49" t="s">
        <v>212</v>
      </c>
    </row>
    <row r="50" spans="5:44" ht="20.100000000000001" customHeight="1">
      <c r="E50" s="492" t="s">
        <v>106</v>
      </c>
      <c r="F50" s="492"/>
      <c r="G50" s="492"/>
      <c r="H50" s="193">
        <f>+IFERROR(IF(COUNT(H39,H41,H49),ROUND(SUM(H39,H41,H49),0),""),"")</f>
        <v>10036</v>
      </c>
      <c r="I50" s="193">
        <f t="shared" ref="I50:V50" si="27">+IFERROR(IF(COUNT(I39,I41,I49),ROUND(SUM(I39,I41,I49),0),""),"")</f>
        <v>27167546</v>
      </c>
      <c r="J50" s="193" t="str">
        <f t="shared" si="27"/>
        <v/>
      </c>
      <c r="K50" s="193" t="str">
        <f t="shared" si="27"/>
        <v/>
      </c>
      <c r="L50" s="192">
        <f t="shared" si="20"/>
        <v>27167546</v>
      </c>
      <c r="M50" s="176">
        <f>+IFERROR(IF(COUNT(L50),ROUND(L50/'Shareholding Pattern'!$L$57*100,2),""),"")</f>
        <v>51.89</v>
      </c>
      <c r="N50" s="169">
        <f t="shared" si="27"/>
        <v>27167546</v>
      </c>
      <c r="O50" s="169" t="str">
        <f t="shared" si="27"/>
        <v/>
      </c>
      <c r="P50" s="193">
        <f t="shared" si="27"/>
        <v>27167546</v>
      </c>
      <c r="Q50" s="180">
        <f>+IFERROR(IF(COUNT(P50),ROUND(P50/'Shareholding Pattern'!$P$58*100,2),""),"")</f>
        <v>51.89</v>
      </c>
      <c r="R50" s="193" t="str">
        <f>+IFERROR(IF(COUNT(R39,R40,R49),ROUND(SUM(R39,R40,R49),0),""),"")</f>
        <v/>
      </c>
      <c r="S50" s="193" t="str">
        <f>+IFERROR(IF(COUNT(S39,S40,S49),ROUND(SUM(S39,S40,S49),0),""),"")</f>
        <v/>
      </c>
      <c r="T50" s="361" t="str">
        <f t="shared" si="22"/>
        <v/>
      </c>
      <c r="U50" s="170">
        <f>+IFERROR(IF(COUNT(L50,T50),ROUND(SUM(L50,T50)/SUM('Shareholding Pattern'!$L$57,'Shareholding Pattern'!$T$57)*100,2),""),"")</f>
        <v>51.89</v>
      </c>
      <c r="V50" s="169" t="str">
        <f t="shared" si="27"/>
        <v/>
      </c>
      <c r="W50" s="186" t="str">
        <f t="shared" si="19"/>
        <v/>
      </c>
      <c r="X50" s="500"/>
      <c r="Y50" s="501"/>
      <c r="Z50" s="193">
        <f t="shared" ref="Z50" si="28">+IFERROR(IF(COUNT(Z39,Z41,Z49),ROUND(SUM(Z39,Z41,Z49),0),""),"")</f>
        <v>26895146</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32" t="s">
        <v>59</v>
      </c>
      <c r="G53" s="533"/>
      <c r="H53" s="533"/>
      <c r="I53" s="533"/>
      <c r="J53" s="533"/>
      <c r="K53" s="533"/>
      <c r="L53" s="533"/>
      <c r="M53" s="533"/>
      <c r="N53" s="533"/>
      <c r="O53" s="533"/>
      <c r="P53" s="533"/>
      <c r="Q53" s="533"/>
      <c r="R53" s="533"/>
      <c r="S53" s="533"/>
      <c r="T53" s="533"/>
      <c r="U53" s="533"/>
      <c r="V53" s="533"/>
      <c r="W53" s="533"/>
      <c r="X53" s="533"/>
      <c r="Y53" s="533"/>
      <c r="Z53" s="534"/>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513"/>
      <c r="Y54" s="51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515"/>
      <c r="Y55" s="516"/>
      <c r="Z55" s="295"/>
      <c r="AR55" t="s">
        <v>215</v>
      </c>
    </row>
    <row r="56" spans="5:44" ht="31.5" customHeight="1">
      <c r="E56" s="494" t="s">
        <v>73</v>
      </c>
      <c r="F56" s="494"/>
      <c r="G56" s="494"/>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515"/>
      <c r="Y56" s="516"/>
      <c r="Z56" s="150" t="str">
        <f t="shared" si="30"/>
        <v/>
      </c>
      <c r="AR56" t="s">
        <v>216</v>
      </c>
    </row>
    <row r="57" spans="5:44" ht="26.25" customHeight="1">
      <c r="E57" s="495" t="s">
        <v>74</v>
      </c>
      <c r="F57" s="495"/>
      <c r="G57" s="495"/>
      <c r="H57" s="150">
        <f t="shared" ref="H57:Z57" si="31">+IFERROR(IF(COUNT(H26,H50,H55),ROUND(SUM(H26,H50,H55),0),""),"")</f>
        <v>10041</v>
      </c>
      <c r="I57" s="150">
        <f t="shared" si="31"/>
        <v>52352295</v>
      </c>
      <c r="J57" s="150" t="str">
        <f t="shared" si="31"/>
        <v/>
      </c>
      <c r="K57" s="150" t="str">
        <f t="shared" si="31"/>
        <v/>
      </c>
      <c r="L57" s="150">
        <f t="shared" si="31"/>
        <v>52352295</v>
      </c>
      <c r="M57" s="178">
        <f>+IFERROR(IF(COUNT(L57),ROUND(L57/'Shareholding Pattern'!$L$57*100,2),""),0)</f>
        <v>100</v>
      </c>
      <c r="N57" s="154">
        <f t="shared" si="31"/>
        <v>52352295</v>
      </c>
      <c r="O57" s="154" t="str">
        <f t="shared" si="31"/>
        <v/>
      </c>
      <c r="P57" s="150">
        <f t="shared" si="31"/>
        <v>52352295</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517"/>
      <c r="Y57" s="518"/>
      <c r="Z57" s="150">
        <f t="shared" si="31"/>
        <v>52079895</v>
      </c>
    </row>
    <row r="58" spans="5:44" ht="22.5" customHeight="1">
      <c r="E58" s="495" t="s">
        <v>75</v>
      </c>
      <c r="F58" s="495"/>
      <c r="G58" s="495"/>
      <c r="H58" s="150">
        <f t="shared" ref="H58:Z58" si="32">+IFERROR(IF(COUNT(H26,H50,H56),ROUND(SUM(H26,H50,H56),0),""),"")</f>
        <v>10041</v>
      </c>
      <c r="I58" s="150">
        <f t="shared" si="32"/>
        <v>52352295</v>
      </c>
      <c r="J58" s="150" t="str">
        <f t="shared" si="32"/>
        <v/>
      </c>
      <c r="K58" s="150" t="str">
        <f t="shared" si="32"/>
        <v/>
      </c>
      <c r="L58" s="150">
        <f t="shared" si="32"/>
        <v>52352295</v>
      </c>
      <c r="M58" s="291">
        <f>+IFERROR(IF(COUNT(L57),ROUND(L57/'Shareholding Pattern'!$L$57*100,2),""),"")</f>
        <v>100</v>
      </c>
      <c r="N58" s="154">
        <f t="shared" si="32"/>
        <v>52352295</v>
      </c>
      <c r="O58" s="154" t="str">
        <f t="shared" si="32"/>
        <v/>
      </c>
      <c r="P58" s="150">
        <f t="shared" si="32"/>
        <v>52352295</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f t="shared" si="32"/>
        <v>4922602</v>
      </c>
      <c r="Y58" s="185">
        <f>+IFERROR(IF(COUNT(X58),ROUND(SUM(X58)/SUM(L58)*100,2),""),0)</f>
        <v>9.4</v>
      </c>
      <c r="Z58" s="150">
        <f t="shared" si="32"/>
        <v>52079895</v>
      </c>
      <c r="AR58" t="s">
        <v>217</v>
      </c>
    </row>
    <row r="59" spans="5:44" ht="35.1" customHeight="1">
      <c r="E59" s="504" t="s">
        <v>183</v>
      </c>
      <c r="F59" s="505"/>
      <c r="G59" s="505"/>
      <c r="H59" s="505"/>
      <c r="I59" s="505"/>
      <c r="J59" s="505"/>
      <c r="K59" s="505"/>
      <c r="L59" s="505"/>
      <c r="M59" s="506"/>
      <c r="N59" s="502">
        <v>14</v>
      </c>
      <c r="O59" s="503"/>
      <c r="P59" s="362"/>
      <c r="Q59" s="263"/>
      <c r="R59" s="359"/>
      <c r="S59" s="359"/>
      <c r="T59" s="359"/>
      <c r="U59" s="263"/>
      <c r="V59" s="263"/>
      <c r="W59" s="263"/>
      <c r="X59" s="490"/>
      <c r="Y59" s="490"/>
      <c r="Z59" s="491"/>
    </row>
    <row r="60" spans="5:44" ht="35.1" customHeight="1">
      <c r="E60" s="504" t="s">
        <v>587</v>
      </c>
      <c r="F60" s="505"/>
      <c r="G60" s="505"/>
      <c r="H60" s="505"/>
      <c r="I60" s="505"/>
      <c r="J60" s="505"/>
      <c r="K60" s="505"/>
      <c r="L60" s="505"/>
      <c r="M60" s="506"/>
      <c r="N60" s="539"/>
      <c r="O60" s="503"/>
      <c r="P60" s="362"/>
      <c r="Q60" s="263"/>
      <c r="R60" s="359"/>
      <c r="S60" s="359"/>
      <c r="T60" s="359"/>
      <c r="U60" s="263"/>
      <c r="V60" s="263"/>
      <c r="W60" s="263"/>
      <c r="X60" s="490"/>
      <c r="Y60" s="490"/>
      <c r="Z60" s="491"/>
    </row>
    <row r="61" spans="5:44" ht="35.1" customHeight="1">
      <c r="E61" s="504" t="s">
        <v>588</v>
      </c>
      <c r="F61" s="505"/>
      <c r="G61" s="505"/>
      <c r="H61" s="505"/>
      <c r="I61" s="505"/>
      <c r="J61" s="505"/>
      <c r="K61" s="505"/>
      <c r="L61" s="505"/>
      <c r="M61" s="506"/>
      <c r="N61" s="539"/>
      <c r="O61" s="503"/>
      <c r="P61" s="362"/>
      <c r="Q61" s="263"/>
      <c r="R61" s="359"/>
      <c r="S61" s="359"/>
      <c r="T61" s="359"/>
      <c r="U61" s="263"/>
      <c r="V61" s="263"/>
      <c r="W61" s="263"/>
      <c r="X61" s="490"/>
      <c r="Y61" s="490"/>
      <c r="Z61" s="491"/>
    </row>
    <row r="62" spans="5:44" ht="35.1" customHeight="1">
      <c r="E62" s="504" t="s">
        <v>589</v>
      </c>
      <c r="F62" s="505"/>
      <c r="G62" s="505"/>
      <c r="H62" s="505"/>
      <c r="I62" s="505"/>
      <c r="J62" s="505"/>
      <c r="K62" s="505"/>
      <c r="L62" s="505"/>
      <c r="M62" s="506"/>
      <c r="N62" s="502"/>
      <c r="O62" s="503"/>
      <c r="P62" s="362"/>
      <c r="Q62" s="263"/>
      <c r="R62" s="359"/>
      <c r="S62" s="359"/>
      <c r="T62" s="359"/>
      <c r="U62" s="263"/>
      <c r="V62" s="263"/>
      <c r="W62" s="263"/>
      <c r="X62" s="490"/>
      <c r="Y62" s="490"/>
      <c r="Z62" s="491"/>
    </row>
    <row r="63" spans="5:44"/>
  </sheetData>
  <sheetProtection algorithmName="SHA-512" hashValue="+AQ2vdJ0XKzTyq8BR4ZniAnRq557b29+tsLMoLnZbStD0V/v5zMPqSjZxfysnbo3mpUKcmm+EPWqyIdHp7RXrw==" saltValue="gAO4xmKsaT0azxJ2iWZ+hg==" spinCount="100000"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19"/>
  <sheetViews>
    <sheetView showGridLines="0" topLeftCell="D7" zoomScale="85" zoomScaleNormal="85" workbookViewId="0">
      <selection activeCell="F12" sqref="F12"/>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customWidth="1"/>
    <col min="24" max="24" width="8.85546875" customWidth="1"/>
    <col min="25" max="25" width="15.42578125" customWidth="1"/>
    <col min="26" max="26" width="18" customWidth="1"/>
    <col min="27" max="27" width="17.140625" customWidth="1"/>
    <col min="28" max="28" width="4.7109375" customWidth="1"/>
    <col min="29" max="16383" width="4.85546875" hidden="1"/>
  </cols>
  <sheetData>
    <row r="1" spans="5:45" hidden="1">
      <c r="I1">
        <v>3</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84" t="s">
        <v>137</v>
      </c>
      <c r="F9" s="484" t="s">
        <v>136</v>
      </c>
      <c r="G9" s="542" t="s">
        <v>1</v>
      </c>
      <c r="H9" s="542" t="s">
        <v>3</v>
      </c>
      <c r="I9" s="542" t="s">
        <v>4</v>
      </c>
      <c r="J9" s="542" t="s">
        <v>5</v>
      </c>
      <c r="K9" s="542" t="s">
        <v>6</v>
      </c>
      <c r="L9" s="542" t="s">
        <v>7</v>
      </c>
      <c r="M9" s="543" t="s">
        <v>8</v>
      </c>
      <c r="N9" s="544"/>
      <c r="O9" s="544"/>
      <c r="P9" s="545"/>
      <c r="Q9" s="542" t="s">
        <v>9</v>
      </c>
      <c r="R9" s="542" t="s">
        <v>505</v>
      </c>
      <c r="S9" s="542" t="s">
        <v>134</v>
      </c>
      <c r="T9" s="484" t="s">
        <v>143</v>
      </c>
      <c r="U9" s="519" t="s">
        <v>12</v>
      </c>
      <c r="V9" s="520"/>
      <c r="W9" s="519" t="s">
        <v>13</v>
      </c>
      <c r="X9" s="520"/>
      <c r="Y9" s="542" t="s">
        <v>14</v>
      </c>
      <c r="Z9" s="477" t="s">
        <v>499</v>
      </c>
      <c r="AA9" s="542" t="s">
        <v>517</v>
      </c>
    </row>
    <row r="10" spans="5:45" ht="31.5" customHeight="1">
      <c r="E10" s="540"/>
      <c r="F10" s="537"/>
      <c r="G10" s="540"/>
      <c r="H10" s="540"/>
      <c r="I10" s="540"/>
      <c r="J10" s="540"/>
      <c r="K10" s="540"/>
      <c r="L10" s="540"/>
      <c r="M10" s="475" t="s">
        <v>135</v>
      </c>
      <c r="N10" s="527"/>
      <c r="O10" s="528"/>
      <c r="P10" s="542" t="s">
        <v>16</v>
      </c>
      <c r="Q10" s="540"/>
      <c r="R10" s="540"/>
      <c r="S10" s="540"/>
      <c r="T10" s="540"/>
      <c r="U10" s="523"/>
      <c r="V10" s="524"/>
      <c r="W10" s="523"/>
      <c r="X10" s="524"/>
      <c r="Y10" s="540"/>
      <c r="Z10" s="525"/>
      <c r="AA10" s="540"/>
    </row>
    <row r="11" spans="5:45" ht="78.75" customHeight="1">
      <c r="E11" s="541"/>
      <c r="F11" s="538"/>
      <c r="G11" s="541"/>
      <c r="H11" s="541"/>
      <c r="I11" s="541"/>
      <c r="J11" s="541"/>
      <c r="K11" s="541"/>
      <c r="L11" s="541"/>
      <c r="M11" s="33" t="s">
        <v>141</v>
      </c>
      <c r="N11" s="33" t="s">
        <v>18</v>
      </c>
      <c r="O11" s="32" t="s">
        <v>19</v>
      </c>
      <c r="P11" s="541"/>
      <c r="Q11" s="541"/>
      <c r="R11" s="541"/>
      <c r="S11" s="541"/>
      <c r="T11" s="541"/>
      <c r="U11" s="32" t="s">
        <v>20</v>
      </c>
      <c r="V11" s="32" t="s">
        <v>21</v>
      </c>
      <c r="W11" s="32" t="s">
        <v>20</v>
      </c>
      <c r="X11" s="32" t="s">
        <v>21</v>
      </c>
      <c r="Y11" s="541"/>
      <c r="Z11" s="525"/>
      <c r="AA11" s="541"/>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IF(COUNT(H18:$Y$15003)=0,"",SUM(AC1:AC65535))</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399" t="s">
        <v>714</v>
      </c>
      <c r="G15" s="400" t="s">
        <v>715</v>
      </c>
      <c r="H15" s="401">
        <v>5463350</v>
      </c>
      <c r="I15" s="47"/>
      <c r="J15" s="47"/>
      <c r="K15" s="406">
        <f>+IFERROR(IF(COUNT(H15:J15),ROUND(SUM(H15:J15),0),""),"")</f>
        <v>5463350</v>
      </c>
      <c r="L15" s="51">
        <f>+IFERROR(IF(COUNT(K15),ROUND(K15/'Shareholding Pattern'!$L$57*100,2),""),0)</f>
        <v>10.44</v>
      </c>
      <c r="M15" s="206">
        <f>IF(H15="","",H15)</f>
        <v>5463350</v>
      </c>
      <c r="N15" s="206"/>
      <c r="O15" s="284">
        <f>+IFERROR(IF(COUNT(M15:N15),ROUND(SUM(M15,N15),2),""),"")</f>
        <v>5463350</v>
      </c>
      <c r="P15" s="51">
        <f>+IFERROR(IF(COUNT(O15),ROUND(O15/('Shareholding Pattern'!$P$58)*100,2),""),0)</f>
        <v>10.44</v>
      </c>
      <c r="Q15" s="47"/>
      <c r="R15" s="47"/>
      <c r="S15" s="406" t="str">
        <f>+IFERROR(IF(COUNT(Q15:R15),ROUND(SUM(Q15:R15),0),""),"")</f>
        <v/>
      </c>
      <c r="T15" s="51">
        <f>+IFERROR(IF(COUNT(K15,S15),ROUND(SUM(S15,K15)/SUM('Shareholding Pattern'!$L$57,'Shareholding Pattern'!$T$57)*100,2),""),0)</f>
        <v>10.44</v>
      </c>
      <c r="U15" s="47"/>
      <c r="V15" s="17" t="str">
        <f>+IFERROR(IF(COUNT(U15),ROUND(SUM(U15)/SUM(K15)*100,2),""),0)</f>
        <v/>
      </c>
      <c r="W15" s="258">
        <v>3296561</v>
      </c>
      <c r="X15" s="284">
        <f>+IFERROR(IF(COUNT(W15),ROUND(SUM(W15)/SUM(K15)*100,2),""),0)</f>
        <v>60.34</v>
      </c>
      <c r="Y15" s="401">
        <v>5463350</v>
      </c>
      <c r="Z15" s="283"/>
      <c r="AA15" s="333" t="s">
        <v>519</v>
      </c>
      <c r="AB15" s="11"/>
      <c r="AC15" s="11">
        <f>IF(SUM(H15:Y15)&gt;0,1,0)</f>
        <v>1</v>
      </c>
    </row>
    <row r="16" spans="5:45" ht="24.75" customHeight="1">
      <c r="E16" s="194">
        <v>2</v>
      </c>
      <c r="F16" s="399" t="s">
        <v>716</v>
      </c>
      <c r="G16" s="400" t="s">
        <v>717</v>
      </c>
      <c r="H16" s="401">
        <v>3145282</v>
      </c>
      <c r="I16" s="47"/>
      <c r="J16" s="47"/>
      <c r="K16" s="406">
        <f>+IFERROR(IF(COUNT(H16:J16),ROUND(SUM(H16:J16),0),""),"")</f>
        <v>3145282</v>
      </c>
      <c r="L16" s="51">
        <f>+IFERROR(IF(COUNT(K16),ROUND(K16/'Shareholding Pattern'!$L$57*100,2),""),0)</f>
        <v>6.01</v>
      </c>
      <c r="M16" s="206">
        <f>IF(H16="","",H16)</f>
        <v>3145282</v>
      </c>
      <c r="N16" s="206"/>
      <c r="O16" s="284">
        <f>+IFERROR(IF(COUNT(M16:N16),ROUND(SUM(M16,N16),2),""),"")</f>
        <v>3145282</v>
      </c>
      <c r="P16" s="51">
        <f>+IFERROR(IF(COUNT(O16),ROUND(O16/('Shareholding Pattern'!$P$58)*100,2),""),0)</f>
        <v>6.01</v>
      </c>
      <c r="Q16" s="47"/>
      <c r="R16" s="47"/>
      <c r="S16" s="406" t="str">
        <f>+IFERROR(IF(COUNT(Q16:R16),ROUND(SUM(Q16:R16),0),""),"")</f>
        <v/>
      </c>
      <c r="T16" s="51">
        <f>+IFERROR(IF(COUNT(K16,S16),ROUND(SUM(S16,K16)/SUM('Shareholding Pattern'!$L$57,'Shareholding Pattern'!$T$57)*100,2),""),0)</f>
        <v>6.01</v>
      </c>
      <c r="U16" s="47"/>
      <c r="V16" s="17" t="str">
        <f>+IFERROR(IF(COUNT(U16),ROUND(SUM(U16)/SUM(K16)*100,2),""),0)</f>
        <v/>
      </c>
      <c r="W16" s="47">
        <v>0</v>
      </c>
      <c r="X16" s="284">
        <f>+IFERROR(IF(COUNT(W16),ROUND(SUM(W16)/SUM(K16)*100,2),""),0)</f>
        <v>0</v>
      </c>
      <c r="Y16" s="401">
        <v>3145282</v>
      </c>
      <c r="Z16" s="283"/>
      <c r="AA16" s="333" t="s">
        <v>519</v>
      </c>
      <c r="AB16" s="11"/>
      <c r="AC16" s="11">
        <f>IF(SUM(H16:Y16)&gt;0,1,0)</f>
        <v>1</v>
      </c>
    </row>
    <row r="17" spans="5:29" ht="24.75" customHeight="1">
      <c r="E17" s="194">
        <v>3</v>
      </c>
      <c r="F17" s="399" t="s">
        <v>718</v>
      </c>
      <c r="G17" s="400" t="s">
        <v>719</v>
      </c>
      <c r="H17" s="401">
        <v>1626041</v>
      </c>
      <c r="I17" s="47"/>
      <c r="J17" s="47"/>
      <c r="K17" s="406">
        <f>+IFERROR(IF(COUNT(H17:J17),ROUND(SUM(H17:J17),0),""),"")</f>
        <v>1626041</v>
      </c>
      <c r="L17" s="51">
        <f>+IFERROR(IF(COUNT(K17),ROUND(K17/'Shareholding Pattern'!$L$57*100,2),""),0)</f>
        <v>3.11</v>
      </c>
      <c r="M17" s="206">
        <f>IF(H17="","",H17)</f>
        <v>1626041</v>
      </c>
      <c r="N17" s="206"/>
      <c r="O17" s="284">
        <f>+IFERROR(IF(COUNT(M17:N17),ROUND(SUM(M17,N17),2),""),"")</f>
        <v>1626041</v>
      </c>
      <c r="P17" s="51">
        <f>+IFERROR(IF(COUNT(O17),ROUND(O17/('Shareholding Pattern'!$P$58)*100,2),""),0)</f>
        <v>3.11</v>
      </c>
      <c r="Q17" s="47"/>
      <c r="R17" s="47"/>
      <c r="S17" s="406" t="str">
        <f>+IFERROR(IF(COUNT(Q17:R17),ROUND(SUM(Q17:R17),0),""),"")</f>
        <v/>
      </c>
      <c r="T17" s="51">
        <f>+IFERROR(IF(COUNT(K17,S17),ROUND(SUM(S17,K17)/SUM('Shareholding Pattern'!$L$57,'Shareholding Pattern'!$T$57)*100,2),""),0)</f>
        <v>3.11</v>
      </c>
      <c r="U17" s="47"/>
      <c r="V17" s="17" t="str">
        <f>+IFERROR(IF(COUNT(U17),ROUND(SUM(U17)/SUM(K17)*100,2),""),0)</f>
        <v/>
      </c>
      <c r="W17" s="401">
        <v>1626041</v>
      </c>
      <c r="X17" s="284">
        <f>+IFERROR(IF(COUNT(W17),ROUND(SUM(W17)/SUM(K17)*100,2),""),0)</f>
        <v>100</v>
      </c>
      <c r="Y17" s="401">
        <v>1626041</v>
      </c>
      <c r="Z17" s="283"/>
      <c r="AA17" s="333" t="s">
        <v>519</v>
      </c>
      <c r="AB17" s="11"/>
      <c r="AC17" s="11">
        <f>IF(SUM(H17:Y17)&gt;0,1,0)</f>
        <v>1</v>
      </c>
    </row>
    <row r="18" spans="5:29" ht="16.5" hidden="1" customHeight="1">
      <c r="E18" s="195"/>
      <c r="F18" s="199"/>
      <c r="G18" s="199"/>
      <c r="H18" s="199"/>
      <c r="I18" s="199"/>
      <c r="J18" s="199"/>
      <c r="K18" s="199"/>
      <c r="L18" s="199"/>
      <c r="M18" s="199"/>
      <c r="N18" s="199"/>
      <c r="O18" s="199"/>
      <c r="P18" s="199"/>
      <c r="Q18" s="199"/>
      <c r="R18" s="199"/>
      <c r="S18" s="199"/>
      <c r="T18" s="199"/>
      <c r="U18" s="199"/>
      <c r="V18" s="199"/>
      <c r="W18" s="199"/>
      <c r="X18" s="199"/>
      <c r="Y18" s="200"/>
    </row>
    <row r="19" spans="5:29" ht="20.100000000000001" customHeight="1">
      <c r="E19" s="126"/>
      <c r="F19" s="62" t="s">
        <v>450</v>
      </c>
      <c r="G19" s="62" t="s">
        <v>19</v>
      </c>
      <c r="H19" s="53">
        <f>+IFERROR(IF(COUNT(H14:H18),ROUND(SUM(H14:H18),0),""),"")</f>
        <v>10234673</v>
      </c>
      <c r="I19" s="53" t="str">
        <f>+IFERROR(IF(COUNT(I14:I18),ROUND(SUM(I14:I18),0),""),"")</f>
        <v/>
      </c>
      <c r="J19" s="53" t="str">
        <f>+IFERROR(IF(COUNT(J14:J18),ROUND(SUM(J14:J18),0),""),"")</f>
        <v/>
      </c>
      <c r="K19" s="53">
        <f>+IFERROR(IF(COUNT(K14:K18),ROUND(SUM(K14:K18),0),""),"")</f>
        <v>10234673</v>
      </c>
      <c r="L19" s="17">
        <f>+IFERROR(IF(COUNT(K19),ROUND(K19/'Shareholding Pattern'!$L$57*100,2),""),0)</f>
        <v>19.55</v>
      </c>
      <c r="M19" s="35">
        <f>+IFERROR(IF(COUNT(M14:M18),ROUND(SUM(M14:M18),0),""),"")</f>
        <v>10234673</v>
      </c>
      <c r="N19" s="35" t="str">
        <f>+IFERROR(IF(COUNT(N14:N18),ROUND(SUM(N14:N18),0),""),"")</f>
        <v/>
      </c>
      <c r="O19" s="35">
        <f>+IFERROR(IF(COUNT(O14:O18),ROUND(SUM(O14:O18),0),""),"")</f>
        <v>10234673</v>
      </c>
      <c r="P19" s="17">
        <f>+IFERROR(IF(COUNT(O19),ROUND(O19/('Shareholding Pattern'!$P$58)*100,2),""),0)</f>
        <v>19.55</v>
      </c>
      <c r="Q19" s="53" t="str">
        <f>+IFERROR(IF(COUNT(Q14:Q18),ROUND(SUM(Q14:Q18),0),""),"")</f>
        <v/>
      </c>
      <c r="R19" s="53" t="str">
        <f>+IFERROR(IF(COUNT(R14:R18),ROUND(SUM(R14:R18),0),""),"")</f>
        <v/>
      </c>
      <c r="S19" s="53" t="str">
        <f>+IFERROR(IF(COUNT(S14:S18),ROUND(SUM(S14:S18),0),""),"")</f>
        <v/>
      </c>
      <c r="T19" s="17">
        <f>+IFERROR(IF(COUNT(K19,S19),ROUND(SUM(S19,K19)/SUM('Shareholding Pattern'!$L$57,'Shareholding Pattern'!$T$57)*100,2),""),0)</f>
        <v>19.55</v>
      </c>
      <c r="U19" s="53" t="str">
        <f>+IFERROR(IF(COUNT(U14:U18),ROUND(SUM(U14:U18),0),""),"")</f>
        <v/>
      </c>
      <c r="V19" s="17" t="str">
        <f>+IFERROR(IF(COUNT(U19),ROUND(SUM(U19)/SUM(K19)*100,2),""),0)</f>
        <v/>
      </c>
      <c r="W19" s="53">
        <f>+IFERROR(IF(COUNT(W14:W18),ROUND(SUM(W14:W18),0),""),"")</f>
        <v>4922602</v>
      </c>
      <c r="X19" s="17">
        <f>+IFERROR(IF(COUNT(W19),ROUND(SUM(W19)/SUM(K19)*100,2),""),0)</f>
        <v>48.1</v>
      </c>
      <c r="Y19" s="53">
        <f>+IFERROR(IF(COUNT(Y14:Y18),ROUND(SUM(Y14:Y18),0),""),"")</f>
        <v>10234673</v>
      </c>
    </row>
  </sheetData>
  <sheetProtection algorithmName="SHA-512" hashValue="tY3v5L/hmKn3N2czUQFr85oxawmnphnAksMDR7RHSdATyFNp0kZLiA03i3DBGZVcCwo5LicBsLBWiKznO6bA4g==" saltValue="zW+F0KK4Yj0PUkeEnyh0dQ=="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7">
      <formula1>K13</formula1>
    </dataValidation>
    <dataValidation type="whole" operator="lessThanOrEqual" allowBlank="1" showInputMessage="1" showErrorMessage="1" sqref="U13 U15:U17">
      <formula1>H13</formula1>
    </dataValidation>
    <dataValidation type="whole" operator="lessThanOrEqual" allowBlank="1" showInputMessage="1" showErrorMessage="1" sqref="W13 W15:W17">
      <formula1>H13</formula1>
    </dataValidation>
    <dataValidation type="whole" operator="greaterThanOrEqual" allowBlank="1" showInputMessage="1" showErrorMessage="1" sqref="Q13:R13 H13:J13 M13:N13 M15:N17 Q15:R17 H15:J17">
      <formula1>0</formula1>
    </dataValidation>
    <dataValidation type="textLength" operator="equal" allowBlank="1" showInputMessage="1" showErrorMessage="1" prompt="[A-Z][A-Z][A-Z][A-Z][A-Z][0-9][0-9][0-9][0-9][A-Z]_x000a__x000a_In absence of PAN write : ZZZZZ9999Z" sqref="G13 G15:G17">
      <formula1>10</formula1>
    </dataValidation>
    <dataValidation type="list" allowBlank="1" showInputMessage="1" showErrorMessage="1" sqref="AA13 AA15:AA17">
      <formula1>$AR$2:$AS$2</formula1>
    </dataValidation>
  </dataValidations>
  <hyperlinks>
    <hyperlink ref="G19" location="'Shareholding Pattern'!F14" display="Total"/>
    <hyperlink ref="F19"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57150</xdr:colOff>
                    <xdr:row>14</xdr:row>
                    <xdr:rowOff>57150</xdr:rowOff>
                  </from>
                  <to>
                    <xdr:col>25</xdr:col>
                    <xdr:colOff>1171575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57150</xdr:colOff>
                    <xdr:row>15</xdr:row>
                    <xdr:rowOff>57150</xdr:rowOff>
                  </from>
                  <to>
                    <xdr:col>25</xdr:col>
                    <xdr:colOff>1171575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57150</xdr:colOff>
                    <xdr:row>16</xdr:row>
                    <xdr:rowOff>57150</xdr:rowOff>
                  </from>
                  <to>
                    <xdr:col>25</xdr:col>
                    <xdr:colOff>1171575</xdr:colOff>
                    <xdr:row>16</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6"/>
  <sheetViews>
    <sheetView showGridLines="0" topLeftCell="D7" workbookViewId="0">
      <selection activeCell="S21" sqref="S21"/>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2</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51"/>
      <c r="G7" s="551"/>
      <c r="H7" s="551"/>
      <c r="I7" s="385"/>
      <c r="AA7" s="381" t="s">
        <v>667</v>
      </c>
    </row>
    <row r="8" spans="1:27">
      <c r="F8" s="552"/>
      <c r="G8" s="552"/>
      <c r="H8" s="552"/>
      <c r="I8" s="387"/>
      <c r="AA8" s="381" t="s">
        <v>668</v>
      </c>
    </row>
    <row r="9" spans="1:27" ht="60" customHeight="1">
      <c r="A9" s="7"/>
      <c r="E9" s="484" t="s">
        <v>132</v>
      </c>
      <c r="F9" s="475" t="s">
        <v>650</v>
      </c>
      <c r="G9" s="548"/>
      <c r="H9" s="548"/>
      <c r="I9" s="548"/>
      <c r="J9" s="548"/>
      <c r="K9" s="476"/>
      <c r="L9" s="475" t="s">
        <v>655</v>
      </c>
      <c r="M9" s="548"/>
      <c r="N9" s="548"/>
      <c r="O9" s="548"/>
      <c r="P9" s="476"/>
      <c r="Q9" s="550" t="s">
        <v>656</v>
      </c>
      <c r="R9" s="550"/>
      <c r="S9" s="550"/>
      <c r="T9" s="550"/>
      <c r="U9" s="550"/>
      <c r="V9" s="477" t="s">
        <v>688</v>
      </c>
      <c r="AA9" s="381" t="s">
        <v>669</v>
      </c>
    </row>
    <row r="10" spans="1:27" ht="14.25" customHeight="1">
      <c r="A10" s="7"/>
      <c r="E10" s="540"/>
      <c r="F10" s="477" t="s">
        <v>651</v>
      </c>
      <c r="G10" s="477" t="s">
        <v>652</v>
      </c>
      <c r="H10" s="549" t="s">
        <v>653</v>
      </c>
      <c r="I10" s="384"/>
      <c r="J10" s="477" t="s">
        <v>654</v>
      </c>
      <c r="K10" s="546" t="s">
        <v>674</v>
      </c>
      <c r="L10" s="477" t="s">
        <v>651</v>
      </c>
      <c r="M10" s="477" t="s">
        <v>652</v>
      </c>
      <c r="N10" s="549" t="s">
        <v>653</v>
      </c>
      <c r="O10" s="477" t="s">
        <v>654</v>
      </c>
      <c r="P10" s="546" t="s">
        <v>674</v>
      </c>
      <c r="Q10" s="477" t="s">
        <v>657</v>
      </c>
      <c r="R10" s="477"/>
      <c r="S10" s="477"/>
      <c r="T10" s="477"/>
      <c r="U10" s="477"/>
      <c r="V10" s="477"/>
      <c r="AA10" s="381" t="s">
        <v>670</v>
      </c>
    </row>
    <row r="11" spans="1:27" ht="47.25" customHeight="1">
      <c r="A11" s="7"/>
      <c r="E11" s="541"/>
      <c r="F11" s="477"/>
      <c r="G11" s="477"/>
      <c r="H11" s="549"/>
      <c r="I11" s="384"/>
      <c r="J11" s="477"/>
      <c r="K11" s="547"/>
      <c r="L11" s="477"/>
      <c r="M11" s="477"/>
      <c r="N11" s="549"/>
      <c r="O11" s="477"/>
      <c r="P11" s="547"/>
      <c r="Q11" s="376" t="s">
        <v>658</v>
      </c>
      <c r="R11" s="376" t="s">
        <v>659</v>
      </c>
      <c r="S11" s="389" t="s">
        <v>690</v>
      </c>
      <c r="T11" s="376" t="s">
        <v>660</v>
      </c>
      <c r="U11" s="376" t="s">
        <v>691</v>
      </c>
      <c r="V11" s="477"/>
      <c r="AA11" s="381" t="s">
        <v>671</v>
      </c>
    </row>
    <row r="12" spans="1:27">
      <c r="E12" s="379"/>
      <c r="F12" s="554" t="s">
        <v>672</v>
      </c>
      <c r="G12" s="554"/>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53"/>
      <c r="G14" s="553"/>
      <c r="H14" s="553"/>
      <c r="I14" s="386"/>
      <c r="J14" s="55"/>
      <c r="K14" s="55"/>
      <c r="L14" s="55"/>
      <c r="M14" s="55"/>
      <c r="N14" s="55"/>
      <c r="O14" s="55"/>
      <c r="P14" s="55"/>
      <c r="Q14" s="55"/>
      <c r="R14" s="55"/>
      <c r="S14" s="55"/>
      <c r="T14" s="55"/>
      <c r="U14" s="55"/>
      <c r="V14" s="197"/>
    </row>
    <row r="15" spans="1:27" ht="24.75" customHeight="1">
      <c r="E15" s="54">
        <v>1</v>
      </c>
      <c r="F15" s="409" t="s">
        <v>740</v>
      </c>
      <c r="G15" s="401" t="s">
        <v>719</v>
      </c>
      <c r="H15" s="260"/>
      <c r="I15" s="388"/>
      <c r="J15" s="410" t="s">
        <v>663</v>
      </c>
      <c r="K15" s="405"/>
      <c r="L15" s="411" t="s">
        <v>736</v>
      </c>
      <c r="M15" s="409" t="s">
        <v>737</v>
      </c>
      <c r="N15" s="260"/>
      <c r="O15" s="412" t="s">
        <v>663</v>
      </c>
      <c r="P15" s="405"/>
      <c r="Q15" s="413">
        <v>3.8199999999999998E-2</v>
      </c>
      <c r="R15" s="413">
        <v>3.8199999999999998E-2</v>
      </c>
      <c r="S15" s="413">
        <v>3.8199999999999998E-2</v>
      </c>
      <c r="T15" s="401" t="s">
        <v>122</v>
      </c>
      <c r="U15" s="401" t="s">
        <v>122</v>
      </c>
      <c r="V15" s="414">
        <v>42098</v>
      </c>
    </row>
    <row r="16" spans="1:27" ht="24.75" customHeight="1">
      <c r="E16" s="54">
        <v>2</v>
      </c>
      <c r="F16" s="409" t="s">
        <v>740</v>
      </c>
      <c r="G16" s="401" t="s">
        <v>719</v>
      </c>
      <c r="H16" s="260"/>
      <c r="I16" s="388"/>
      <c r="J16" s="410" t="s">
        <v>663</v>
      </c>
      <c r="K16" s="405"/>
      <c r="L16" s="411" t="s">
        <v>722</v>
      </c>
      <c r="M16" s="409" t="s">
        <v>723</v>
      </c>
      <c r="N16" s="260"/>
      <c r="O16" s="412" t="s">
        <v>663</v>
      </c>
      <c r="P16" s="405"/>
      <c r="Q16" s="413">
        <v>0.1028</v>
      </c>
      <c r="R16" s="413">
        <v>0.1028</v>
      </c>
      <c r="S16" s="413">
        <v>0.1028</v>
      </c>
      <c r="T16" s="401" t="s">
        <v>122</v>
      </c>
      <c r="U16" s="401" t="s">
        <v>122</v>
      </c>
      <c r="V16" s="414">
        <v>41901</v>
      </c>
    </row>
  </sheetData>
  <sheetProtection algorithmName="SHA-512" hashValue="ELxzBon+KpEcWxvqT/Q9z2vXC6cLAi25fz8BEISa06d83nBrxsePr9DNn/KAeIr32n1nms350rLNDqVcTq4PCA==" saltValue="izYvCpcxKE77yfJH5CEPhg==" spinCount="100000"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T15:U16">
      <formula1>$L$1:$M$1</formula1>
    </dataValidation>
    <dataValidation type="decimal" allowBlank="1" showInputMessage="1" showErrorMessage="1" prompt="Enter the value without percentage (%) symbol (.e.g. to enter 10.00%, enter it as 10.00)" sqref="Q13:S13 Q15:S16">
      <formula1>0</formula1>
      <formula2>100</formula2>
    </dataValidation>
    <dataValidation type="list" allowBlank="1" showInputMessage="1" showErrorMessage="1" sqref="J13 O13 O15:O16 J15:J16">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customWidth="1"/>
    <col min="24" max="24" width="8.7109375"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484" t="s">
        <v>142</v>
      </c>
      <c r="T9" s="525" t="s">
        <v>107</v>
      </c>
      <c r="U9" s="525" t="s">
        <v>12</v>
      </c>
      <c r="V9" s="525"/>
      <c r="W9" s="525" t="s">
        <v>13</v>
      </c>
      <c r="X9" s="525"/>
      <c r="Y9" s="525" t="s">
        <v>14</v>
      </c>
      <c r="Z9" s="477" t="s">
        <v>499</v>
      </c>
      <c r="AA9" s="542" t="s">
        <v>517</v>
      </c>
    </row>
    <row r="10" spans="5:45"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Y10" s="525"/>
      <c r="Z10" s="525"/>
      <c r="AA10" s="540"/>
    </row>
    <row r="11" spans="5:45" ht="78.75" customHeight="1">
      <c r="E11" s="541"/>
      <c r="F11" s="525"/>
      <c r="G11" s="525"/>
      <c r="H11" s="525"/>
      <c r="I11" s="525"/>
      <c r="J11" s="525"/>
      <c r="K11" s="525"/>
      <c r="L11" s="525"/>
      <c r="M11" s="32" t="s">
        <v>17</v>
      </c>
      <c r="N11" s="32" t="s">
        <v>18</v>
      </c>
      <c r="O11" s="32" t="s">
        <v>19</v>
      </c>
      <c r="P11" s="525"/>
      <c r="Q11" s="525"/>
      <c r="R11" s="541"/>
      <c r="S11" s="541"/>
      <c r="T11" s="525"/>
      <c r="U11" s="32" t="s">
        <v>20</v>
      </c>
      <c r="V11" s="41" t="s">
        <v>21</v>
      </c>
      <c r="W11" s="32" t="s">
        <v>20</v>
      </c>
      <c r="X11" s="32" t="s">
        <v>21</v>
      </c>
      <c r="Y11" s="525"/>
      <c r="Z11" s="525"/>
      <c r="AA11" s="541"/>
    </row>
    <row r="12" spans="5:45" s="299" customFormat="1" ht="19.5" customHeight="1">
      <c r="E12" s="9" t="s">
        <v>80</v>
      </c>
      <c r="F12" s="555" t="s">
        <v>29</v>
      </c>
      <c r="G12" s="556"/>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yB32FNLd+7iYw90MFvYZWE9Z0cCHV4lpYFp5c21TEDD7UdLBnKk1Pb9a7ONKdW1USxD1dIi0UfJjN+/CuZMEZg==" saltValue="RtvS4a1R8iTdumharPQzI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customWidth="1"/>
    <col min="24" max="24" width="7.85546875"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13</v>
      </c>
      <c r="X9" s="525"/>
      <c r="Y9" s="525" t="s">
        <v>14</v>
      </c>
      <c r="Z9" s="477" t="s">
        <v>499</v>
      </c>
      <c r="AA9" s="542" t="s">
        <v>517</v>
      </c>
      <c r="AR9" t="s">
        <v>395</v>
      </c>
    </row>
    <row r="10" spans="5:45"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Y10" s="525"/>
      <c r="Z10" s="525"/>
      <c r="AA10" s="540"/>
      <c r="AR10" t="s">
        <v>396</v>
      </c>
    </row>
    <row r="11" spans="5:45"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40" t="s">
        <v>20</v>
      </c>
      <c r="X11" s="40" t="s">
        <v>21</v>
      </c>
      <c r="Y11" s="525"/>
      <c r="Z11" s="525"/>
      <c r="AA11" s="541"/>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hV+YLhsiNc70itv/19WxPNYS2SUCtDMTnrabT2vtmz/UWAHmdPVynOMg4U/8qkd+vglrdWbwc/UjLerOLtOCLg==" saltValue="QscFEzqd1EGMhrQreTaqsA=="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sheetPr>
  <dimension ref="A1:XFC18"/>
  <sheetViews>
    <sheetView showGridLines="0" topLeftCell="A7" zoomScale="85" zoomScaleNormal="85" workbookViewId="0">
      <selection activeCell="AC23" sqref="AC23"/>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customWidth="1"/>
    <col min="26" max="26" width="8.42578125"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2</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42" t="s">
        <v>137</v>
      </c>
      <c r="E9" s="525" t="s">
        <v>34</v>
      </c>
      <c r="F9" s="525"/>
      <c r="G9" s="542" t="s">
        <v>136</v>
      </c>
      <c r="H9" s="525" t="s">
        <v>1</v>
      </c>
      <c r="I9" s="477" t="s">
        <v>426</v>
      </c>
      <c r="J9" s="525" t="s">
        <v>3</v>
      </c>
      <c r="K9" s="525" t="s">
        <v>4</v>
      </c>
      <c r="L9" s="525" t="s">
        <v>5</v>
      </c>
      <c r="M9" s="525" t="s">
        <v>6</v>
      </c>
      <c r="N9" s="525" t="s">
        <v>7</v>
      </c>
      <c r="O9" s="525" t="s">
        <v>8</v>
      </c>
      <c r="P9" s="525"/>
      <c r="Q9" s="525"/>
      <c r="R9" s="525"/>
      <c r="S9" s="525" t="s">
        <v>9</v>
      </c>
      <c r="T9" s="542" t="s">
        <v>505</v>
      </c>
      <c r="U9" s="542" t="s">
        <v>134</v>
      </c>
      <c r="V9" s="525" t="s">
        <v>107</v>
      </c>
      <c r="W9" s="525" t="s">
        <v>12</v>
      </c>
      <c r="X9" s="525"/>
      <c r="Y9" s="525" t="s">
        <v>13</v>
      </c>
      <c r="Z9" s="525"/>
      <c r="AA9" s="525" t="s">
        <v>14</v>
      </c>
      <c r="AB9" s="477" t="s">
        <v>499</v>
      </c>
      <c r="AC9" s="542" t="s">
        <v>517</v>
      </c>
      <c r="AD9"/>
      <c r="AR9" s="7"/>
      <c r="AV9" t="s">
        <v>34</v>
      </c>
    </row>
    <row r="10" spans="4:53" ht="31.5" customHeight="1">
      <c r="D10" s="540"/>
      <c r="E10" s="525"/>
      <c r="F10" s="525"/>
      <c r="G10" s="540"/>
      <c r="H10" s="525"/>
      <c r="I10" s="525"/>
      <c r="J10" s="525"/>
      <c r="K10" s="525"/>
      <c r="L10" s="525"/>
      <c r="M10" s="525"/>
      <c r="N10" s="525"/>
      <c r="O10" s="525" t="s">
        <v>15</v>
      </c>
      <c r="P10" s="525"/>
      <c r="Q10" s="525"/>
      <c r="R10" s="525" t="s">
        <v>16</v>
      </c>
      <c r="S10" s="525"/>
      <c r="T10" s="540"/>
      <c r="U10" s="540"/>
      <c r="V10" s="525"/>
      <c r="W10" s="525"/>
      <c r="X10" s="525"/>
      <c r="Y10" s="525"/>
      <c r="Z10" s="525"/>
      <c r="AA10" s="525"/>
      <c r="AB10" s="525"/>
      <c r="AC10" s="540"/>
      <c r="AD10"/>
      <c r="AR10" s="7"/>
      <c r="AV10" t="s">
        <v>437</v>
      </c>
    </row>
    <row r="11" spans="4:53" ht="78.75" customHeight="1">
      <c r="D11" s="541"/>
      <c r="E11" s="525"/>
      <c r="F11" s="525"/>
      <c r="G11" s="541"/>
      <c r="H11" s="525"/>
      <c r="I11" s="525"/>
      <c r="J11" s="525"/>
      <c r="K11" s="525"/>
      <c r="L11" s="525"/>
      <c r="M11" s="525"/>
      <c r="N11" s="525"/>
      <c r="O11" s="40" t="s">
        <v>17</v>
      </c>
      <c r="P11" s="40" t="s">
        <v>18</v>
      </c>
      <c r="Q11" s="40" t="s">
        <v>19</v>
      </c>
      <c r="R11" s="525"/>
      <c r="S11" s="525"/>
      <c r="T11" s="541"/>
      <c r="U11" s="541"/>
      <c r="V11" s="525"/>
      <c r="W11" s="40" t="s">
        <v>20</v>
      </c>
      <c r="X11" s="40" t="s">
        <v>21</v>
      </c>
      <c r="Y11" s="40" t="s">
        <v>20</v>
      </c>
      <c r="Z11" s="40" t="s">
        <v>21</v>
      </c>
      <c r="AA11" s="525"/>
      <c r="AB11" s="525"/>
      <c r="AC11" s="541"/>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f>IF(COUNT(H17:$AA$15001)=0,"",SUM(AC1:AC65535))</f>
        <v>0</v>
      </c>
      <c r="AF13" s="374">
        <f>IF(SUM(I13:AA13)&gt;0,1,0)</f>
        <v>0</v>
      </c>
      <c r="AG13" s="374">
        <f>IF(COUNT(H17:$AA$14995)=0,"",SUM(AF1:AF65529))</f>
        <v>2</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24.75" customHeight="1">
      <c r="D15" s="194">
        <v>1</v>
      </c>
      <c r="E15" s="408" t="s">
        <v>498</v>
      </c>
      <c r="F15" s="402"/>
      <c r="G15" s="402" t="s">
        <v>720</v>
      </c>
      <c r="H15" s="47" t="s">
        <v>721</v>
      </c>
      <c r="I15" s="47">
        <v>1</v>
      </c>
      <c r="J15" s="47">
        <v>9566575</v>
      </c>
      <c r="K15" s="47"/>
      <c r="L15" s="47"/>
      <c r="M15" s="407">
        <f>+IFERROR(IF(COUNT(J15:L15),ROUND(SUM(J15:L15),0),""),"")</f>
        <v>9566575</v>
      </c>
      <c r="N15" s="236">
        <f>+IFERROR(IF(COUNT(M15),ROUND(M15/'Shareholding Pattern'!$L$57*100,2),""),0)</f>
        <v>18.27</v>
      </c>
      <c r="O15" s="206">
        <f>IF(J15="","",J15)</f>
        <v>9566575</v>
      </c>
      <c r="P15" s="206"/>
      <c r="Q15" s="186">
        <f>+IFERROR(IF(COUNT(O15:P15),ROUND(SUM(O15,P15),2),""),"")</f>
        <v>9566575</v>
      </c>
      <c r="R15" s="236">
        <f>+IFERROR(IF(COUNT(Q15),ROUND(Q15/('Shareholding Pattern'!$P$58)*100,2),""),0)</f>
        <v>18.27</v>
      </c>
      <c r="S15" s="47"/>
      <c r="T15" s="47"/>
      <c r="U15" s="407" t="str">
        <f>+IFERROR(IF(COUNT(S15:T15),ROUND(SUM(S15:T15),0),""),"")</f>
        <v/>
      </c>
      <c r="V15" s="236">
        <f>+IFERROR(IF(COUNT(M15,U15),ROUND(SUM(U15,M15)/SUM('Shareholding Pattern'!$L$57,'Shareholding Pattern'!$T$57)*100,2),""),0)</f>
        <v>18.27</v>
      </c>
      <c r="W15" s="47"/>
      <c r="X15" s="235" t="str">
        <f>+IFERROR(IF(COUNT(W15),ROUND(SUM(W15)/SUM(M15)*100,2),""),0)</f>
        <v/>
      </c>
      <c r="Y15" s="47">
        <v>0</v>
      </c>
      <c r="Z15" s="186">
        <f>+IFERROR(IF(COUNT(Y15),ROUND(SUM(Y15)/SUM(M15)*100,2),""),0)</f>
        <v>0</v>
      </c>
      <c r="AA15" s="47">
        <v>9566575</v>
      </c>
      <c r="AB15" s="283"/>
      <c r="AC15" s="333" t="s">
        <v>520</v>
      </c>
      <c r="AD15" s="289" t="str">
        <f>IF(COUNT(H19:$AA$15001)=0,"",SUM(AC3:AC65537))</f>
        <v/>
      </c>
      <c r="AE15" s="11"/>
      <c r="AF15" s="374">
        <f>IF(SUM(I15:AA15)&gt;0,1,0)</f>
        <v>1</v>
      </c>
    </row>
    <row r="16" spans="4:53" ht="24.75" customHeight="1">
      <c r="D16" s="194">
        <v>2</v>
      </c>
      <c r="E16" s="408" t="s">
        <v>498</v>
      </c>
      <c r="F16" s="402"/>
      <c r="G16" s="402" t="s">
        <v>722</v>
      </c>
      <c r="H16" s="47" t="s">
        <v>723</v>
      </c>
      <c r="I16" s="47">
        <v>1</v>
      </c>
      <c r="J16" s="47">
        <v>5383501</v>
      </c>
      <c r="K16" s="47"/>
      <c r="L16" s="47"/>
      <c r="M16" s="407">
        <f>+IFERROR(IF(COUNT(J16:L16),ROUND(SUM(J16:L16),0),""),"")</f>
        <v>5383501</v>
      </c>
      <c r="N16" s="236">
        <f>+IFERROR(IF(COUNT(M16),ROUND(M16/'Shareholding Pattern'!$L$57*100,2),""),0)</f>
        <v>10.28</v>
      </c>
      <c r="O16" s="206">
        <f>IF(J16="","",J16)</f>
        <v>5383501</v>
      </c>
      <c r="P16" s="206"/>
      <c r="Q16" s="186">
        <f>+IFERROR(IF(COUNT(O16:P16),ROUND(SUM(O16,P16),2),""),"")</f>
        <v>5383501</v>
      </c>
      <c r="R16" s="236">
        <f>+IFERROR(IF(COUNT(Q16),ROUND(Q16/('Shareholding Pattern'!$P$58)*100,2),""),0)</f>
        <v>10.28</v>
      </c>
      <c r="S16" s="47"/>
      <c r="T16" s="47"/>
      <c r="U16" s="407" t="str">
        <f>+IFERROR(IF(COUNT(S16:T16),ROUND(SUM(S16:T16),0),""),"")</f>
        <v/>
      </c>
      <c r="V16" s="236">
        <f>+IFERROR(IF(COUNT(M16,U16),ROUND(SUM(U16,M16)/SUM('Shareholding Pattern'!$L$57,'Shareholding Pattern'!$T$57)*100,2),""),0)</f>
        <v>10.28</v>
      </c>
      <c r="W16" s="47"/>
      <c r="X16" s="235" t="str">
        <f>+IFERROR(IF(COUNT(W16),ROUND(SUM(W16)/SUM(M16)*100,2),""),0)</f>
        <v/>
      </c>
      <c r="Y16" s="47">
        <v>0</v>
      </c>
      <c r="Z16" s="186">
        <f>+IFERROR(IF(COUNT(Y16),ROUND(SUM(Y16)/SUM(M16)*100,2),""),0)</f>
        <v>0</v>
      </c>
      <c r="AA16" s="47">
        <v>5383501</v>
      </c>
      <c r="AB16" s="283"/>
      <c r="AC16" s="333" t="s">
        <v>520</v>
      </c>
      <c r="AD16" s="289" t="str">
        <f>IF(COUNT(H20:$AA$15001)=0,"",SUM(AC4:AC65538))</f>
        <v/>
      </c>
      <c r="AE16" s="11"/>
      <c r="AF16" s="374">
        <f>IF(SUM(I16:AA16)&gt;0,1,0)</f>
        <v>1</v>
      </c>
    </row>
    <row r="17" spans="4:27" ht="18.75" hidden="1" customHeight="1">
      <c r="D17" s="45"/>
      <c r="Z17" s="212"/>
    </row>
    <row r="18" spans="4:27" ht="20.100000000000001" customHeight="1">
      <c r="D18" s="59"/>
      <c r="E18" s="213" t="s">
        <v>450</v>
      </c>
      <c r="F18" s="36"/>
      <c r="G18" s="60"/>
      <c r="H18" s="213" t="s">
        <v>19</v>
      </c>
      <c r="I18" s="64">
        <f>+IFERROR(IF(COUNT(I14:I17),ROUND(SUM(I14:I17),0),""),"")</f>
        <v>2</v>
      </c>
      <c r="J18" s="64">
        <f>+IFERROR(IF(COUNT(J14:J17),ROUND(SUM(J14:J17),0),""),"")</f>
        <v>14950076</v>
      </c>
      <c r="K18" s="64" t="str">
        <f>+IFERROR(IF(COUNT(K14:K17),ROUND(SUM(K14:K17),0),""),"")</f>
        <v/>
      </c>
      <c r="L18" s="64" t="str">
        <f>+IFERROR(IF(COUNT(L14:L17),ROUND(SUM(L14:L17),0),""),"")</f>
        <v/>
      </c>
      <c r="M18" s="64">
        <f>+IFERROR(IF(COUNT(M14:M17),ROUND(SUM(M14:M17),0),""),"")</f>
        <v>14950076</v>
      </c>
      <c r="N18" s="235">
        <f>+IFERROR(IF(COUNT(M18),ROUND(M18/'Shareholding Pattern'!$L$57*100,2),""),0)</f>
        <v>28.56</v>
      </c>
      <c r="O18" s="188">
        <f>+IFERROR(IF(COUNT(O14:O17),ROUND(SUM(O14:O17),0),""),"")</f>
        <v>14950076</v>
      </c>
      <c r="P18" s="188" t="str">
        <f>+IFERROR(IF(COUNT(P14:P17),ROUND(SUM(P14:P17),0),""),"")</f>
        <v/>
      </c>
      <c r="Q18" s="188">
        <f>+IFERROR(IF(COUNT(Q14:Q17),ROUND(SUM(Q14:Q17),0),""),"")</f>
        <v>14950076</v>
      </c>
      <c r="R18" s="235">
        <f>+IFERROR(IF(COUNT(Q18),ROUND(Q18/('Shareholding Pattern'!$P$58)*100,2),""),0)</f>
        <v>28.56</v>
      </c>
      <c r="S18" s="64" t="str">
        <f>+IFERROR(IF(COUNT(S14:S17),ROUND(SUM(S14:S17),0),""),"")</f>
        <v/>
      </c>
      <c r="T18" s="64" t="str">
        <f>+IFERROR(IF(COUNT(T14:T17),ROUND(SUM(T14:T17),0),""),"")</f>
        <v/>
      </c>
      <c r="U18" s="64" t="str">
        <f>+IFERROR(IF(COUNT(U14:U17),ROUND(SUM(U14:U17),0),""),"")</f>
        <v/>
      </c>
      <c r="V18" s="235">
        <f>+IFERROR(IF(COUNT(M18,U18),ROUND(SUM(U18,M18)/SUM('Shareholding Pattern'!$L$57,'Shareholding Pattern'!$T$57)*100,2),""),0)</f>
        <v>28.56</v>
      </c>
      <c r="W18" s="64" t="str">
        <f>+IFERROR(IF(COUNT(W14:W17),ROUND(SUM(W14:W17),0),""),"")</f>
        <v/>
      </c>
      <c r="X18" s="235" t="str">
        <f>+IFERROR(IF(COUNT(W18),ROUND(SUM(W18)/SUM(M18)*100,2),""),0)</f>
        <v/>
      </c>
      <c r="Y18" s="64">
        <f>+IFERROR(IF(COUNT(Y14:Y17),ROUND(SUM(Y14:Y17),0),""),"")</f>
        <v>0</v>
      </c>
      <c r="Z18" s="235">
        <f>+IFERROR(IF(COUNT(Y18),ROUND(SUM(Y18)/SUM(M18)*100,2),""),0)</f>
        <v>0</v>
      </c>
      <c r="AA18" s="64">
        <f>+IFERROR(IF(COUNT(AA14:AA17),ROUND(SUM(AA14:AA17),0),""),"")</f>
        <v>14950076</v>
      </c>
    </row>
  </sheetData>
  <sheetProtection algorithmName="SHA-512" hashValue="haa1Kljoyp2uBl5Z3KQlRla7GuLVDw5QqrgF0S1DrrSG3cQkiiI8mQnymSOP+MplQ9hg8aAXZ89WLg8ol8fRlA==" saltValue="cgJK0rr0GCp5f+0la4YAog==" spinCount="100000" sheet="1" objects="1" scenarios="1"/>
  <sortState ref="G17:AA22">
    <sortCondition ref="AA17"/>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AA15:AB16">
      <formula1>M13</formula1>
    </dataValidation>
    <dataValidation type="whole" operator="lessThanOrEqual" allowBlank="1" showInputMessage="1" showErrorMessage="1" sqref="W13 W15:W16">
      <formula1>J13</formula1>
    </dataValidation>
    <dataValidation type="whole" operator="lessThanOrEqual" allowBlank="1" showInputMessage="1" showErrorMessage="1" sqref="Y13 Y15:Y16">
      <formula1>J13</formula1>
    </dataValidation>
    <dataValidation type="textLength" operator="equal" allowBlank="1" showInputMessage="1" showErrorMessage="1" prompt="[A-Z][A-Z][A-Z][A-Z][A-Z][0-9][0-9][0-9][0-9][A-Z]_x000a__x000a_In absence of PAN write : ZZZZZ9999Z" sqref="H13 H15:H16">
      <formula1>10</formula1>
    </dataValidation>
    <dataValidation type="whole" operator="greaterThanOrEqual" allowBlank="1" showInputMessage="1" showErrorMessage="1" sqref="S13:T13 I13:L13 O13:P13 I15:L16 O15:P16 S15:T16">
      <formula1>0</formula1>
    </dataValidation>
    <dataValidation type="list" allowBlank="1" showInputMessage="1" showErrorMessage="1" sqref="E13 E15:E16">
      <formula1>$AR$1:$AR$6</formula1>
    </dataValidation>
    <dataValidation type="list" allowBlank="1" showInputMessage="1" showErrorMessage="1" sqref="F13 F15:F16">
      <formula1>$AV$9:$AV$10</formula1>
    </dataValidation>
    <dataValidation type="list" allowBlank="1" showInputMessage="1" showErrorMessage="1" sqref="AC13 AC15:AC16">
      <formula1>$AZ$2:$BA$2</formula1>
    </dataValidation>
  </dataValidations>
  <hyperlinks>
    <hyperlink ref="H18" location="'Shareholding Pattern'!F17" display="Total"/>
    <hyperlink ref="E18" location="'Shareholding Pattern'!F17"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27</xdr:col>
                    <xdr:colOff>57150</xdr:colOff>
                    <xdr:row>14</xdr:row>
                    <xdr:rowOff>57150</xdr:rowOff>
                  </from>
                  <to>
                    <xdr:col>27</xdr:col>
                    <xdr:colOff>1266825</xdr:colOff>
                    <xdr:row>14</xdr:row>
                    <xdr:rowOff>266700</xdr:rowOff>
                  </to>
                </anchor>
              </controlPr>
            </control>
          </mc:Choice>
        </mc:AlternateContent>
        <mc:AlternateContent xmlns:mc="http://schemas.openxmlformats.org/markup-compatibility/2006">
          <mc:Choice Requires="x14">
            <control shapeId="10242" r:id="rId5" name="Button 2">
              <controlPr defaultSize="0" print="0" autoFill="0" autoPict="0" macro="[0]!opentextblock">
                <anchor moveWithCells="1" sizeWithCells="1">
                  <from>
                    <xdr:col>27</xdr:col>
                    <xdr:colOff>57150</xdr:colOff>
                    <xdr:row>15</xdr:row>
                    <xdr:rowOff>57150</xdr:rowOff>
                  </from>
                  <to>
                    <xdr:col>27</xdr:col>
                    <xdr:colOff>1266825</xdr:colOff>
                    <xdr:row>15</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customWidth="1"/>
    <col min="24" max="24" width="9.140625"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13</v>
      </c>
      <c r="X9" s="525"/>
      <c r="Y9" s="525" t="s">
        <v>14</v>
      </c>
      <c r="Z9" s="477" t="s">
        <v>499</v>
      </c>
      <c r="AA9" s="542" t="s">
        <v>517</v>
      </c>
    </row>
    <row r="10" spans="5:45"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Y10" s="525"/>
      <c r="Z10" s="525"/>
      <c r="AA10" s="540"/>
    </row>
    <row r="11" spans="5:45"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40" t="s">
        <v>20</v>
      </c>
      <c r="X11" s="40" t="s">
        <v>21</v>
      </c>
      <c r="Y11" s="525"/>
      <c r="Z11" s="525"/>
      <c r="AA11" s="541"/>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b6hgXFjSlaRhjkp2qrNmHpzVAYh2RRiVvRlwJ/h+h4PmWkYg0aeEChtTiJrh5DU6OZ3nsqh+U9McXVilhp/6SA==" saltValue="X7ZcdOzHuj7c5K7zt9td0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customWidth="1"/>
    <col min="24" max="24" width="7.28515625"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13</v>
      </c>
      <c r="X9" s="525"/>
      <c r="Y9" s="525" t="s">
        <v>14</v>
      </c>
      <c r="Z9" s="477" t="s">
        <v>499</v>
      </c>
      <c r="AA9" s="542" t="s">
        <v>517</v>
      </c>
    </row>
    <row r="10" spans="5:45"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Y10" s="525"/>
      <c r="Z10" s="525"/>
      <c r="AA10" s="540"/>
    </row>
    <row r="11" spans="5:45"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40" t="s">
        <v>20</v>
      </c>
      <c r="X11" s="40" t="s">
        <v>21</v>
      </c>
      <c r="Y11" s="525"/>
      <c r="Z11" s="525"/>
      <c r="AA11" s="541"/>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sB+hNJkjgM6T4yrUvzMQqYXDRWH5Gj1RKjyRVTApqLSXh6ozywNVYGDeoX7B4AcC43e6SklAG6ryUZY2WRtCbw==" saltValue="nRxQQCd8W/anjl2bUS+C6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customWidth="1"/>
    <col min="24" max="24" width="7.5703125"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13</v>
      </c>
      <c r="X9" s="525"/>
      <c r="Y9" s="525" t="s">
        <v>14</v>
      </c>
      <c r="Z9" s="477" t="s">
        <v>499</v>
      </c>
      <c r="AA9" s="542" t="s">
        <v>517</v>
      </c>
      <c r="AR9" t="s">
        <v>396</v>
      </c>
    </row>
    <row r="10" spans="5:45"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Y10" s="525"/>
      <c r="Z10" s="525"/>
      <c r="AA10" s="540"/>
      <c r="AR10" t="s">
        <v>397</v>
      </c>
    </row>
    <row r="11" spans="5:45"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40" t="s">
        <v>20</v>
      </c>
      <c r="X11" s="40" t="s">
        <v>21</v>
      </c>
      <c r="Y11" s="525"/>
      <c r="Z11" s="525"/>
      <c r="AA11" s="541"/>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sdlE8dOqJANyC7iyALaJNLX7haND0KbpaZZgc93Fx7BHYa36AAALL0ryeJYbk4SC6PoWOXMBIc7RZo3TyqJSjA==" saltValue="asN/iQV2pdh+TGfMAQgt+A=="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customWidth="1"/>
    <col min="24" max="24" width="8.5703125"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13</v>
      </c>
      <c r="X9" s="525"/>
      <c r="Y9" s="525" t="s">
        <v>14</v>
      </c>
      <c r="Z9" s="477" t="s">
        <v>499</v>
      </c>
      <c r="AA9" s="542" t="s">
        <v>517</v>
      </c>
      <c r="AR9" t="s">
        <v>396</v>
      </c>
    </row>
    <row r="10" spans="5:45"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Y10" s="525"/>
      <c r="Z10" s="525"/>
      <c r="AA10" s="540"/>
      <c r="AR10" t="s">
        <v>397</v>
      </c>
    </row>
    <row r="11" spans="5:45"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40" t="s">
        <v>20</v>
      </c>
      <c r="X11" s="40" t="s">
        <v>21</v>
      </c>
      <c r="Y11" s="525"/>
      <c r="Z11" s="525"/>
      <c r="AA11" s="541"/>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LxIWaz2XRRgttA17aBzekRmTRnaZ8REuzn4jmd9dDR9EHT0ed8bJIlmdNL8M5g+WLlIijjCXSqBwz0a5yafN3w==" saltValue="C6EnqX+xNNmE/UUM/uBJc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customWidth="1"/>
    <col min="26" max="26" width="8.42578125"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42" t="s">
        <v>137</v>
      </c>
      <c r="E9" s="525" t="s">
        <v>34</v>
      </c>
      <c r="F9" s="525"/>
      <c r="G9" s="542" t="s">
        <v>136</v>
      </c>
      <c r="H9" s="525" t="s">
        <v>1</v>
      </c>
      <c r="I9" s="477" t="s">
        <v>426</v>
      </c>
      <c r="J9" s="525" t="s">
        <v>3</v>
      </c>
      <c r="K9" s="525" t="s">
        <v>4</v>
      </c>
      <c r="L9" s="525" t="s">
        <v>5</v>
      </c>
      <c r="M9" s="525" t="s">
        <v>6</v>
      </c>
      <c r="N9" s="525" t="s">
        <v>7</v>
      </c>
      <c r="O9" s="525" t="s">
        <v>8</v>
      </c>
      <c r="P9" s="525"/>
      <c r="Q9" s="525"/>
      <c r="R9" s="525"/>
      <c r="S9" s="525" t="s">
        <v>9</v>
      </c>
      <c r="T9" s="542" t="s">
        <v>505</v>
      </c>
      <c r="U9" s="542" t="s">
        <v>134</v>
      </c>
      <c r="V9" s="525" t="s">
        <v>107</v>
      </c>
      <c r="W9" s="525" t="s">
        <v>12</v>
      </c>
      <c r="X9" s="525"/>
      <c r="Y9" s="525" t="s">
        <v>13</v>
      </c>
      <c r="Z9" s="525"/>
      <c r="AA9" s="525" t="s">
        <v>14</v>
      </c>
      <c r="AB9" s="477" t="s">
        <v>499</v>
      </c>
      <c r="AC9" s="542" t="s">
        <v>517</v>
      </c>
      <c r="AD9"/>
      <c r="AS9" s="63"/>
      <c r="AV9" t="s">
        <v>34</v>
      </c>
    </row>
    <row r="10" spans="4:53" ht="31.5" customHeight="1">
      <c r="D10" s="540"/>
      <c r="E10" s="525"/>
      <c r="F10" s="525"/>
      <c r="G10" s="540"/>
      <c r="H10" s="525"/>
      <c r="I10" s="525"/>
      <c r="J10" s="525"/>
      <c r="K10" s="525"/>
      <c r="L10" s="525"/>
      <c r="M10" s="525"/>
      <c r="N10" s="525"/>
      <c r="O10" s="525" t="s">
        <v>15</v>
      </c>
      <c r="P10" s="525"/>
      <c r="Q10" s="525"/>
      <c r="R10" s="525" t="s">
        <v>16</v>
      </c>
      <c r="S10" s="525"/>
      <c r="T10" s="540"/>
      <c r="U10" s="540"/>
      <c r="V10" s="525"/>
      <c r="W10" s="525"/>
      <c r="X10" s="525"/>
      <c r="Y10" s="525"/>
      <c r="Z10" s="525"/>
      <c r="AA10" s="525"/>
      <c r="AB10" s="525"/>
      <c r="AC10" s="540"/>
      <c r="AD10"/>
      <c r="AS10" s="63"/>
      <c r="AV10" t="s">
        <v>437</v>
      </c>
    </row>
    <row r="11" spans="4:53" ht="78.75" customHeight="1">
      <c r="D11" s="541"/>
      <c r="E11" s="525"/>
      <c r="F11" s="525"/>
      <c r="G11" s="541"/>
      <c r="H11" s="525"/>
      <c r="I11" s="525"/>
      <c r="J11" s="525"/>
      <c r="K11" s="525"/>
      <c r="L11" s="525"/>
      <c r="M11" s="525"/>
      <c r="N11" s="525"/>
      <c r="O11" s="40" t="s">
        <v>17</v>
      </c>
      <c r="P11" s="40" t="s">
        <v>18</v>
      </c>
      <c r="Q11" s="40" t="s">
        <v>19</v>
      </c>
      <c r="R11" s="525"/>
      <c r="S11" s="525"/>
      <c r="T11" s="541"/>
      <c r="U11" s="541"/>
      <c r="V11" s="525"/>
      <c r="W11" s="40" t="s">
        <v>20</v>
      </c>
      <c r="X11" s="40" t="s">
        <v>21</v>
      </c>
      <c r="Y11" s="40" t="s">
        <v>20</v>
      </c>
      <c r="Z11" s="40" t="s">
        <v>21</v>
      </c>
      <c r="AA11" s="525"/>
      <c r="AB11" s="525"/>
      <c r="AC11" s="541"/>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algorithmName="SHA-512" hashValue="v7EH6yG4AAr2OumHuZHwcm9Wmw03cw392DlkdJvF8bNI8NTsgTVBVEO2KImU2zVKlq8CvBPm3szvdhTgXZL45Q==" saltValue="YgIVY3zQrA+VHllNKzz7/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42" t="s">
        <v>137</v>
      </c>
      <c r="F9" s="477" t="s">
        <v>136</v>
      </c>
      <c r="G9" s="525" t="s">
        <v>1</v>
      </c>
      <c r="H9" s="477" t="s">
        <v>3</v>
      </c>
      <c r="I9" s="525" t="s">
        <v>4</v>
      </c>
      <c r="J9" s="525" t="s">
        <v>5</v>
      </c>
      <c r="K9" s="525" t="s">
        <v>6</v>
      </c>
      <c r="L9" s="525" t="s">
        <v>7</v>
      </c>
      <c r="M9" s="525" t="s">
        <v>8</v>
      </c>
      <c r="N9" s="525"/>
      <c r="O9" s="525"/>
      <c r="P9" s="525"/>
      <c r="Q9" s="542" t="s">
        <v>505</v>
      </c>
      <c r="R9" s="525" t="s">
        <v>10</v>
      </c>
      <c r="S9" s="542" t="s">
        <v>134</v>
      </c>
      <c r="T9" s="525" t="s">
        <v>107</v>
      </c>
      <c r="U9" s="525" t="s">
        <v>12</v>
      </c>
      <c r="V9" s="525"/>
      <c r="W9" s="525" t="s">
        <v>14</v>
      </c>
      <c r="X9" s="477" t="s">
        <v>499</v>
      </c>
      <c r="AR9" t="s">
        <v>404</v>
      </c>
    </row>
    <row r="10" spans="5:44" ht="31.5" customHeight="1">
      <c r="E10" s="540"/>
      <c r="F10" s="525"/>
      <c r="G10" s="525"/>
      <c r="H10" s="525"/>
      <c r="I10" s="525"/>
      <c r="J10" s="525"/>
      <c r="K10" s="525"/>
      <c r="L10" s="525"/>
      <c r="M10" s="525" t="s">
        <v>15</v>
      </c>
      <c r="N10" s="525"/>
      <c r="O10" s="525"/>
      <c r="P10" s="525" t="s">
        <v>16</v>
      </c>
      <c r="Q10" s="540"/>
      <c r="R10" s="525"/>
      <c r="S10" s="540"/>
      <c r="T10" s="525"/>
      <c r="U10" s="525"/>
      <c r="V10" s="525"/>
      <c r="W10" s="525"/>
      <c r="X10" s="525"/>
      <c r="AR10" t="s">
        <v>394</v>
      </c>
    </row>
    <row r="11" spans="5:44" ht="78.75" customHeight="1">
      <c r="E11" s="541"/>
      <c r="F11" s="525"/>
      <c r="G11" s="525"/>
      <c r="H11" s="525"/>
      <c r="I11" s="525"/>
      <c r="J11" s="525"/>
      <c r="K11" s="525"/>
      <c r="L11" s="525"/>
      <c r="M11" s="40" t="s">
        <v>17</v>
      </c>
      <c r="N11" s="40" t="s">
        <v>18</v>
      </c>
      <c r="O11" s="40" t="s">
        <v>19</v>
      </c>
      <c r="P11" s="525"/>
      <c r="Q11" s="541"/>
      <c r="R11" s="525"/>
      <c r="S11" s="541"/>
      <c r="T11" s="525"/>
      <c r="U11" s="40" t="s">
        <v>20</v>
      </c>
      <c r="V11" s="40" t="s">
        <v>21</v>
      </c>
      <c r="W11" s="525"/>
      <c r="X11" s="525"/>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42" t="s">
        <v>137</v>
      </c>
      <c r="E9" s="542" t="s">
        <v>34</v>
      </c>
      <c r="F9" s="542" t="s">
        <v>434</v>
      </c>
      <c r="G9" s="484" t="s">
        <v>136</v>
      </c>
      <c r="H9" s="525" t="s">
        <v>1</v>
      </c>
      <c r="I9" s="484" t="s">
        <v>426</v>
      </c>
      <c r="J9" s="525" t="s">
        <v>3</v>
      </c>
      <c r="K9" s="525" t="s">
        <v>4</v>
      </c>
      <c r="L9" s="525" t="s">
        <v>5</v>
      </c>
      <c r="M9" s="525" t="s">
        <v>6</v>
      </c>
      <c r="N9" s="525" t="s">
        <v>7</v>
      </c>
      <c r="O9" s="525" t="s">
        <v>8</v>
      </c>
      <c r="P9" s="525"/>
      <c r="Q9" s="525"/>
      <c r="R9" s="525"/>
      <c r="S9" s="525" t="s">
        <v>9</v>
      </c>
      <c r="T9" s="542" t="s">
        <v>505</v>
      </c>
      <c r="U9" s="542" t="s">
        <v>138</v>
      </c>
      <c r="V9" s="525" t="s">
        <v>107</v>
      </c>
      <c r="W9" s="525" t="s">
        <v>12</v>
      </c>
      <c r="X9" s="525"/>
      <c r="Y9" s="525" t="s">
        <v>14</v>
      </c>
      <c r="Z9" s="477" t="s">
        <v>499</v>
      </c>
      <c r="AG9" s="63" t="s">
        <v>406</v>
      </c>
      <c r="AV9" t="s">
        <v>34</v>
      </c>
    </row>
    <row r="10" spans="4:57" ht="31.5" customHeight="1">
      <c r="D10" s="540"/>
      <c r="E10" s="540"/>
      <c r="F10" s="540"/>
      <c r="G10" s="485"/>
      <c r="H10" s="525"/>
      <c r="I10" s="540"/>
      <c r="J10" s="525"/>
      <c r="K10" s="525"/>
      <c r="L10" s="525"/>
      <c r="M10" s="525"/>
      <c r="N10" s="525"/>
      <c r="O10" s="525" t="s">
        <v>15</v>
      </c>
      <c r="P10" s="525"/>
      <c r="Q10" s="525"/>
      <c r="R10" s="525" t="s">
        <v>16</v>
      </c>
      <c r="S10" s="525"/>
      <c r="T10" s="540"/>
      <c r="U10" s="537"/>
      <c r="V10" s="525"/>
      <c r="W10" s="525"/>
      <c r="X10" s="525"/>
      <c r="Y10" s="525"/>
      <c r="Z10" s="525"/>
      <c r="AG10" s="63" t="s">
        <v>397</v>
      </c>
      <c r="AV10" t="s">
        <v>437</v>
      </c>
    </row>
    <row r="11" spans="4:57" ht="75">
      <c r="D11" s="541"/>
      <c r="E11" s="541"/>
      <c r="F11" s="541"/>
      <c r="G11" s="486"/>
      <c r="H11" s="525"/>
      <c r="I11" s="541"/>
      <c r="J11" s="525"/>
      <c r="K11" s="525"/>
      <c r="L11" s="525"/>
      <c r="M11" s="525"/>
      <c r="N11" s="525"/>
      <c r="O11" s="40" t="s">
        <v>17</v>
      </c>
      <c r="P11" s="40" t="s">
        <v>18</v>
      </c>
      <c r="Q11" s="40" t="s">
        <v>19</v>
      </c>
      <c r="R11" s="525"/>
      <c r="S11" s="525"/>
      <c r="T11" s="541"/>
      <c r="U11" s="538"/>
      <c r="V11" s="525"/>
      <c r="W11" s="40" t="s">
        <v>20</v>
      </c>
      <c r="X11" s="40" t="s">
        <v>21</v>
      </c>
      <c r="Y11" s="525"/>
      <c r="Z11" s="525"/>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row>
    <row r="10" spans="5:30"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row>
    <row r="11" spans="5:30"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row>
    <row r="10" spans="5:30"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row>
    <row r="11" spans="5:30"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row>
    <row r="10" spans="5:30"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row>
    <row r="11" spans="5:30"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4" display="Total"/>
    <hyperlink ref="F16" location="'Shareholding Pattern'!F44"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row>
    <row r="10" spans="5:30"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row>
    <row r="11" spans="5:30"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row>
    <row r="10" spans="5:30"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row>
    <row r="11" spans="5:30"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42" t="s">
        <v>137</v>
      </c>
      <c r="F9" s="525" t="s">
        <v>136</v>
      </c>
      <c r="G9" s="525" t="s">
        <v>1</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row>
    <row r="10" spans="5:30" ht="31.5" customHeight="1">
      <c r="E10" s="540"/>
      <c r="F10" s="525"/>
      <c r="G10" s="525"/>
      <c r="H10" s="525"/>
      <c r="I10" s="525"/>
      <c r="J10" s="525"/>
      <c r="K10" s="525"/>
      <c r="L10" s="525"/>
      <c r="M10" s="525" t="s">
        <v>15</v>
      </c>
      <c r="N10" s="525"/>
      <c r="O10" s="525"/>
      <c r="P10" s="525" t="s">
        <v>16</v>
      </c>
      <c r="Q10" s="525"/>
      <c r="R10" s="540"/>
      <c r="S10" s="540"/>
      <c r="T10" s="525"/>
      <c r="U10" s="525"/>
      <c r="V10" s="525"/>
      <c r="W10" s="525"/>
      <c r="X10" s="525"/>
    </row>
    <row r="11" spans="5:30" ht="78.75" customHeight="1">
      <c r="E11" s="541"/>
      <c r="F11" s="525"/>
      <c r="G11" s="525"/>
      <c r="H11" s="525"/>
      <c r="I11" s="525"/>
      <c r="J11" s="525"/>
      <c r="K11" s="525"/>
      <c r="L11" s="525"/>
      <c r="M11" s="40" t="s">
        <v>17</v>
      </c>
      <c r="N11" s="40" t="s">
        <v>18</v>
      </c>
      <c r="O11" s="40" t="s">
        <v>19</v>
      </c>
      <c r="P11" s="525"/>
      <c r="Q11" s="525"/>
      <c r="R11" s="541"/>
      <c r="S11" s="541"/>
      <c r="T11" s="525"/>
      <c r="U11" s="40" t="s">
        <v>20</v>
      </c>
      <c r="V11" s="40" t="s">
        <v>21</v>
      </c>
      <c r="W11" s="525"/>
      <c r="X11" s="525"/>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31"/>
  <sheetViews>
    <sheetView showGridLines="0" zoomScale="80" zoomScaleNormal="80" workbookViewId="0">
      <pane xSplit="3" ySplit="14" topLeftCell="D17" activePane="bottomRight" state="frozen"/>
      <selection activeCell="A7" sqref="A7"/>
      <selection pane="topRight" activeCell="D7" sqref="D7"/>
      <selection pane="bottomLeft" activeCell="A15" sqref="A15"/>
      <selection pane="bottomRight" activeCell="Y19" sqref="Y19:Y26"/>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12</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+IFERROR(IF(COUNT(I13:I27),ROUND(SUMIF($F$13:I27,"Category",I13:I27),0),""),"")</f>
        <v>349</v>
      </c>
      <c r="J3">
        <f ca="1">+IFERROR(IF(COUNT(J13:J27),ROUND(SUMIF($F$13:J27,"Category",J13:J27),0),""),"")</f>
        <v>20590649</v>
      </c>
      <c r="K3" t="str">
        <f>+IFERROR(IF(COUNT(K13:K27),ROUND(SUMIF($F$13:K27,"Category",K13:K27),0),""),"")</f>
        <v/>
      </c>
      <c r="L3" t="str">
        <f>+IFERROR(IF(COUNT(L13:L27),ROUND(SUMIF($F$13:L27,"Category",L13:L27),0),""),"")</f>
        <v/>
      </c>
      <c r="M3">
        <f ca="1">+IFERROR(IF(COUNT(M13:M27),ROUND(SUMIF($F$13:M27,"Category",M13:M27),0),""),"")</f>
        <v>20590649</v>
      </c>
      <c r="N3">
        <f ca="1">+IFERROR(IF(COUNT(N13:N27),ROUND(SUMIF($F$13:N27,"Category",N13:N27),2),""),"")</f>
        <v>39.32</v>
      </c>
      <c r="O3">
        <f ca="1">+IFERROR(IF(COUNT(O13:O27),ROUND(SUMIF($F$13:O27,"Category",O13:O27),0),""),"")</f>
        <v>20590649</v>
      </c>
      <c r="P3" t="str">
        <f>+IFERROR(IF(COUNT(P13:P27),ROUND(SUMIF($F$13:P27,"Category",P13:P27),0),""),"")</f>
        <v/>
      </c>
      <c r="Q3">
        <f ca="1">+IFERROR(IF(COUNT(Q13:Q27),ROUND(SUMIF($F$13:Q27,"Category",Q13:Q27),0),""),"")</f>
        <v>20590649</v>
      </c>
      <c r="R3">
        <f ca="1">+IFERROR(IF(COUNT(R13:R27),ROUND(SUMIF($F$13:R27,"Category",R13:R27),2),""),"")</f>
        <v>39.32</v>
      </c>
      <c r="S3" t="str">
        <f>+IFERROR(IF(COUNT(S13:S27),ROUND(SUMIF($F$13:S27,"Category",S13:S27),0),""),"")</f>
        <v/>
      </c>
      <c r="T3" t="str">
        <f>+IFERROR(IF(COUNT(T13:T27),ROUND(SUMIF($F$13:T27,"Category",T13:T27),0),""),"")</f>
        <v/>
      </c>
      <c r="U3" t="str">
        <f>+IFERROR(IF(COUNT(U13:U27),ROUND(SUMIF($F$13:U27,"Category",U13:U27),0),""),"")</f>
        <v/>
      </c>
      <c r="V3">
        <f ca="1">+IFERROR(IF(COUNT(V13:V27),ROUND(SUMIF($F$13:V27,"Category",V13:V27),2),""),"")</f>
        <v>39.32</v>
      </c>
      <c r="W3" t="str">
        <f>+IFERROR(IF(COUNT(W13:W27),ROUND(SUMIF($F$13:W27,"Category",W13:W27),0),""),"")</f>
        <v/>
      </c>
      <c r="X3" t="str">
        <f>+IFERROR(IF(COUNT(X13:X27),ROUND(SUMIF($F$13:X27,"Category",X13:X27),2),""),"")</f>
        <v/>
      </c>
      <c r="Y3">
        <f ca="1">+IFERROR(IF(COUNT(Y13:Y27),ROUND(SUMIF($F$13:Y27,"Category",Y13:Y27),0),""),"")</f>
        <v>20548449</v>
      </c>
    </row>
    <row r="4" spans="4:54" hidden="1"/>
    <row r="5" spans="4:54" hidden="1"/>
    <row r="6" spans="4:54" hidden="1"/>
    <row r="9" spans="4:54" ht="29.25" customHeight="1">
      <c r="D9" s="542" t="s">
        <v>137</v>
      </c>
      <c r="E9" s="542" t="s">
        <v>34</v>
      </c>
      <c r="F9" s="542" t="s">
        <v>434</v>
      </c>
      <c r="G9" s="484" t="s">
        <v>136</v>
      </c>
      <c r="H9" s="525" t="s">
        <v>1</v>
      </c>
      <c r="I9" s="484" t="s">
        <v>426</v>
      </c>
      <c r="J9" s="525" t="s">
        <v>3</v>
      </c>
      <c r="K9" s="525" t="s">
        <v>4</v>
      </c>
      <c r="L9" s="525" t="s">
        <v>5</v>
      </c>
      <c r="M9" s="525" t="s">
        <v>6</v>
      </c>
      <c r="N9" s="525" t="s">
        <v>7</v>
      </c>
      <c r="O9" s="525" t="s">
        <v>8</v>
      </c>
      <c r="P9" s="525"/>
      <c r="Q9" s="525"/>
      <c r="R9" s="525"/>
      <c r="S9" s="525" t="s">
        <v>9</v>
      </c>
      <c r="T9" s="542" t="s">
        <v>505</v>
      </c>
      <c r="U9" s="542" t="s">
        <v>134</v>
      </c>
      <c r="V9" s="525" t="s">
        <v>107</v>
      </c>
      <c r="W9" s="525" t="s">
        <v>12</v>
      </c>
      <c r="X9" s="525"/>
      <c r="Y9" s="525" t="s">
        <v>14</v>
      </c>
      <c r="Z9" s="477" t="s">
        <v>499</v>
      </c>
      <c r="AV9" t="s">
        <v>34</v>
      </c>
    </row>
    <row r="10" spans="4:54" ht="31.5" customHeight="1">
      <c r="D10" s="540"/>
      <c r="E10" s="540"/>
      <c r="F10" s="540"/>
      <c r="G10" s="485"/>
      <c r="H10" s="525"/>
      <c r="I10" s="540"/>
      <c r="J10" s="525"/>
      <c r="K10" s="525"/>
      <c r="L10" s="525"/>
      <c r="M10" s="525"/>
      <c r="N10" s="525"/>
      <c r="O10" s="525" t="s">
        <v>15</v>
      </c>
      <c r="P10" s="525"/>
      <c r="Q10" s="525"/>
      <c r="R10" s="525" t="s">
        <v>16</v>
      </c>
      <c r="S10" s="525"/>
      <c r="T10" s="540"/>
      <c r="U10" s="540"/>
      <c r="V10" s="525"/>
      <c r="W10" s="525"/>
      <c r="X10" s="525"/>
      <c r="Y10" s="525"/>
      <c r="Z10" s="525"/>
      <c r="AV10" t="s">
        <v>437</v>
      </c>
    </row>
    <row r="11" spans="4:54" ht="75">
      <c r="D11" s="541"/>
      <c r="E11" s="541"/>
      <c r="F11" s="541"/>
      <c r="G11" s="486"/>
      <c r="H11" s="525"/>
      <c r="I11" s="541"/>
      <c r="J11" s="525"/>
      <c r="K11" s="525"/>
      <c r="L11" s="525"/>
      <c r="M11" s="525"/>
      <c r="N11" s="525"/>
      <c r="O11" s="40" t="s">
        <v>17</v>
      </c>
      <c r="P11" s="40" t="s">
        <v>18</v>
      </c>
      <c r="Q11" s="40" t="s">
        <v>19</v>
      </c>
      <c r="R11" s="525"/>
      <c r="S11" s="525"/>
      <c r="T11" s="541"/>
      <c r="U11" s="541"/>
      <c r="V11" s="525"/>
      <c r="W11" s="40" t="s">
        <v>20</v>
      </c>
      <c r="X11" s="40" t="s">
        <v>21</v>
      </c>
      <c r="Y11" s="525"/>
      <c r="Z11" s="525"/>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SUM(AC27:AC65546)</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402" t="s">
        <v>631</v>
      </c>
      <c r="F15" s="402" t="s">
        <v>34</v>
      </c>
      <c r="G15" s="288"/>
      <c r="H15" s="403"/>
      <c r="I15" s="401">
        <v>100</v>
      </c>
      <c r="J15" s="401">
        <v>169344</v>
      </c>
      <c r="K15" s="47"/>
      <c r="L15" s="47"/>
      <c r="M15" s="407">
        <f t="shared" ref="M15:M26" si="0">+IFERROR(IF(COUNT(J15:L15),ROUND(SUM(J15:L15),0),""),"")</f>
        <v>169344</v>
      </c>
      <c r="N15" s="236">
        <f>+IFERROR(IF(COUNT(M15),ROUND(M15/'Shareholding Pattern'!$L$57*100,2),""),"")</f>
        <v>0.32</v>
      </c>
      <c r="O15" s="47">
        <f t="shared" ref="O15:O26" si="1">IF(J15="","",J15)</f>
        <v>169344</v>
      </c>
      <c r="P15" s="47"/>
      <c r="Q15" s="407">
        <f t="shared" ref="Q15:Q26" si="2">+IFERROR(IF(COUNT(O15:P15),ROUND(SUM(O15,P15),2),""),"")</f>
        <v>169344</v>
      </c>
      <c r="R15" s="236">
        <f>+IFERROR(IF(COUNT(Q15),ROUND(Q15/('Shareholding Pattern'!$P$58)*100,2),""),"")</f>
        <v>0.32</v>
      </c>
      <c r="S15" s="47"/>
      <c r="T15" s="47"/>
      <c r="U15" s="407" t="str">
        <f t="shared" ref="U15:U26" si="3">+IFERROR(IF(COUNT(S15:T15),ROUND(SUM(S15:T15),0),""),"")</f>
        <v/>
      </c>
      <c r="V15" s="236">
        <f>+IFERROR(IF(COUNT(M15,U15),ROUND(SUM(U15,M15)/SUM('Shareholding Pattern'!$L$57,'Shareholding Pattern'!$T$57)*100,2),""),"")</f>
        <v>0.32</v>
      </c>
      <c r="W15" s="47"/>
      <c r="X15" s="235" t="str">
        <f t="shared" ref="X15:X26" si="4">+IFERROR(IF(COUNT(W15),ROUND(SUM(W15)/SUM(M15)*100,2),""),0)</f>
        <v/>
      </c>
      <c r="Y15" s="401">
        <v>169344</v>
      </c>
      <c r="Z15" s="283"/>
      <c r="AA15" s="11"/>
      <c r="AB15" s="11"/>
      <c r="AC15" s="11">
        <f t="shared" ref="AC15:AC26" si="5">IF(SUM(H15:Y15)&gt;0,1,0)</f>
        <v>1</v>
      </c>
    </row>
    <row r="16" spans="4:54" ht="24.75" customHeight="1">
      <c r="D16" s="89">
        <v>2</v>
      </c>
      <c r="E16" s="402" t="s">
        <v>405</v>
      </c>
      <c r="F16" s="402" t="s">
        <v>34</v>
      </c>
      <c r="G16" s="288"/>
      <c r="H16" s="403"/>
      <c r="I16" s="401">
        <v>18</v>
      </c>
      <c r="J16" s="401">
        <v>18055</v>
      </c>
      <c r="K16" s="47"/>
      <c r="L16" s="47"/>
      <c r="M16" s="407">
        <f t="shared" si="0"/>
        <v>18055</v>
      </c>
      <c r="N16" s="236">
        <f>+IFERROR(IF(COUNT(M16),ROUND(M16/'Shareholding Pattern'!$L$57*100,2),""),"")</f>
        <v>0.03</v>
      </c>
      <c r="O16" s="47">
        <f t="shared" si="1"/>
        <v>18055</v>
      </c>
      <c r="P16" s="47"/>
      <c r="Q16" s="407">
        <f t="shared" si="2"/>
        <v>18055</v>
      </c>
      <c r="R16" s="236">
        <f>+IFERROR(IF(COUNT(Q16),ROUND(Q16/('Shareholding Pattern'!$P$58)*100,2),""),"")</f>
        <v>0.03</v>
      </c>
      <c r="S16" s="47"/>
      <c r="T16" s="47"/>
      <c r="U16" s="407" t="str">
        <f t="shared" si="3"/>
        <v/>
      </c>
      <c r="V16" s="236">
        <f>+IFERROR(IF(COUNT(M16,U16),ROUND(SUM(U16,M16)/SUM('Shareholding Pattern'!$L$57,'Shareholding Pattern'!$T$57)*100,2),""),"")</f>
        <v>0.03</v>
      </c>
      <c r="W16" s="47"/>
      <c r="X16" s="235" t="str">
        <f t="shared" si="4"/>
        <v/>
      </c>
      <c r="Y16" s="401">
        <v>18055</v>
      </c>
      <c r="Z16" s="283"/>
      <c r="AA16" s="11"/>
      <c r="AB16" s="11"/>
      <c r="AC16" s="11">
        <f t="shared" si="5"/>
        <v>1</v>
      </c>
    </row>
    <row r="17" spans="4:29" ht="24.75" customHeight="1">
      <c r="D17" s="89">
        <v>3</v>
      </c>
      <c r="E17" s="402" t="s">
        <v>394</v>
      </c>
      <c r="F17" s="402" t="s">
        <v>34</v>
      </c>
      <c r="G17" s="288"/>
      <c r="H17" s="403"/>
      <c r="I17" s="401">
        <v>144</v>
      </c>
      <c r="J17" s="401">
        <v>852307</v>
      </c>
      <c r="K17" s="47"/>
      <c r="L17" s="47"/>
      <c r="M17" s="407">
        <f t="shared" si="0"/>
        <v>852307</v>
      </c>
      <c r="N17" s="236">
        <f>+IFERROR(IF(COUNT(M17),ROUND(M17/'Shareholding Pattern'!$L$57*100,2),""),"")</f>
        <v>1.63</v>
      </c>
      <c r="O17" s="47">
        <f t="shared" si="1"/>
        <v>852307</v>
      </c>
      <c r="P17" s="47"/>
      <c r="Q17" s="407">
        <f t="shared" si="2"/>
        <v>852307</v>
      </c>
      <c r="R17" s="236">
        <f>+IFERROR(IF(COUNT(Q17),ROUND(Q17/('Shareholding Pattern'!$P$58)*100,2),""),"")</f>
        <v>1.63</v>
      </c>
      <c r="S17" s="47"/>
      <c r="T17" s="47"/>
      <c r="U17" s="407" t="str">
        <f t="shared" si="3"/>
        <v/>
      </c>
      <c r="V17" s="236">
        <f>+IFERROR(IF(COUNT(M17,U17),ROUND(SUM(U17,M17)/SUM('Shareholding Pattern'!$L$57,'Shareholding Pattern'!$T$57)*100,2),""),"")</f>
        <v>1.63</v>
      </c>
      <c r="W17" s="47"/>
      <c r="X17" s="235" t="str">
        <f t="shared" si="4"/>
        <v/>
      </c>
      <c r="Y17" s="401">
        <v>852307</v>
      </c>
      <c r="Z17" s="283"/>
      <c r="AA17" s="11"/>
      <c r="AB17" s="11"/>
      <c r="AC17" s="11">
        <f t="shared" si="5"/>
        <v>1</v>
      </c>
    </row>
    <row r="18" spans="4:29" ht="24.75" customHeight="1">
      <c r="D18" s="89">
        <v>4</v>
      </c>
      <c r="E18" s="402" t="s">
        <v>498</v>
      </c>
      <c r="F18" s="402" t="s">
        <v>34</v>
      </c>
      <c r="G18" s="288"/>
      <c r="H18" s="403"/>
      <c r="I18" s="401">
        <v>87</v>
      </c>
      <c r="J18" s="401">
        <v>19550943</v>
      </c>
      <c r="K18" s="47"/>
      <c r="L18" s="47"/>
      <c r="M18" s="407">
        <f t="shared" si="0"/>
        <v>19550943</v>
      </c>
      <c r="N18" s="236">
        <f>+IFERROR(IF(COUNT(M18),ROUND(M18/'Shareholding Pattern'!$L$57*100,2),""),"")</f>
        <v>37.340000000000003</v>
      </c>
      <c r="O18" s="47">
        <f t="shared" si="1"/>
        <v>19550943</v>
      </c>
      <c r="P18" s="47"/>
      <c r="Q18" s="407">
        <f t="shared" si="2"/>
        <v>19550943</v>
      </c>
      <c r="R18" s="236">
        <f>+IFERROR(IF(COUNT(Q18),ROUND(Q18/('Shareholding Pattern'!$P$58)*100,2),""),"")</f>
        <v>37.340000000000003</v>
      </c>
      <c r="S18" s="47"/>
      <c r="T18" s="47"/>
      <c r="U18" s="407" t="str">
        <f t="shared" si="3"/>
        <v/>
      </c>
      <c r="V18" s="236">
        <f>+IFERROR(IF(COUNT(M18,U18),ROUND(SUM(U18,M18)/SUM('Shareholding Pattern'!$L$57,'Shareholding Pattern'!$T$57)*100,2),""),"")</f>
        <v>37.340000000000003</v>
      </c>
      <c r="W18" s="47"/>
      <c r="X18" s="235" t="str">
        <f t="shared" si="4"/>
        <v/>
      </c>
      <c r="Y18" s="401">
        <v>19508743</v>
      </c>
      <c r="Z18" s="283"/>
      <c r="AA18" s="11"/>
      <c r="AB18" s="11"/>
      <c r="AC18" s="11">
        <f t="shared" si="5"/>
        <v>1</v>
      </c>
    </row>
    <row r="19" spans="4:29" ht="24.75" customHeight="1">
      <c r="D19" s="89">
        <v>5</v>
      </c>
      <c r="E19" s="402" t="s">
        <v>498</v>
      </c>
      <c r="F19" s="402" t="s">
        <v>437</v>
      </c>
      <c r="G19" s="399" t="s">
        <v>724</v>
      </c>
      <c r="H19" s="401" t="s">
        <v>725</v>
      </c>
      <c r="I19" s="404">
        <v>1</v>
      </c>
      <c r="J19" s="401">
        <v>1494307</v>
      </c>
      <c r="K19" s="47"/>
      <c r="L19" s="47"/>
      <c r="M19" s="407">
        <f t="shared" si="0"/>
        <v>1494307</v>
      </c>
      <c r="N19" s="236">
        <f>+IFERROR(IF(COUNT(M19),ROUND(M19/'Shareholding Pattern'!$L$57*100,2),""),"")</f>
        <v>2.85</v>
      </c>
      <c r="O19" s="47">
        <f t="shared" si="1"/>
        <v>1494307</v>
      </c>
      <c r="P19" s="47"/>
      <c r="Q19" s="407">
        <f t="shared" si="2"/>
        <v>1494307</v>
      </c>
      <c r="R19" s="236">
        <f>+IFERROR(IF(COUNT(Q19),ROUND(Q19/('Shareholding Pattern'!$P$58)*100,2),""),"")</f>
        <v>2.85</v>
      </c>
      <c r="S19" s="47"/>
      <c r="T19" s="47"/>
      <c r="U19" s="407" t="str">
        <f t="shared" si="3"/>
        <v/>
      </c>
      <c r="V19" s="236">
        <f>+IFERROR(IF(COUNT(M19,U19),ROUND(SUM(U19,M19)/SUM('Shareholding Pattern'!$L$57,'Shareholding Pattern'!$T$57)*100,2),""),"")</f>
        <v>2.85</v>
      </c>
      <c r="W19" s="47"/>
      <c r="X19" s="235" t="str">
        <f t="shared" si="4"/>
        <v/>
      </c>
      <c r="Y19" s="401">
        <v>1494307</v>
      </c>
      <c r="Z19" s="283"/>
      <c r="AA19" s="11"/>
      <c r="AB19" s="11"/>
      <c r="AC19" s="11">
        <f t="shared" si="5"/>
        <v>1</v>
      </c>
    </row>
    <row r="20" spans="4:29" ht="24.75" customHeight="1">
      <c r="D20" s="89">
        <v>6</v>
      </c>
      <c r="E20" s="402" t="s">
        <v>498</v>
      </c>
      <c r="F20" s="402" t="s">
        <v>437</v>
      </c>
      <c r="G20" s="399" t="s">
        <v>726</v>
      </c>
      <c r="H20" s="401" t="s">
        <v>727</v>
      </c>
      <c r="I20" s="404">
        <v>1</v>
      </c>
      <c r="J20" s="401">
        <v>688000</v>
      </c>
      <c r="K20" s="47"/>
      <c r="L20" s="47"/>
      <c r="M20" s="407">
        <f t="shared" si="0"/>
        <v>688000</v>
      </c>
      <c r="N20" s="236">
        <f>+IFERROR(IF(COUNT(M20),ROUND(M20/'Shareholding Pattern'!$L$57*100,2),""),"")</f>
        <v>1.31</v>
      </c>
      <c r="O20" s="47">
        <f t="shared" si="1"/>
        <v>688000</v>
      </c>
      <c r="P20" s="47"/>
      <c r="Q20" s="407">
        <f t="shared" si="2"/>
        <v>688000</v>
      </c>
      <c r="R20" s="236">
        <f>+IFERROR(IF(COUNT(Q20),ROUND(Q20/('Shareholding Pattern'!$P$58)*100,2),""),"")</f>
        <v>1.31</v>
      </c>
      <c r="S20" s="47"/>
      <c r="T20" s="47"/>
      <c r="U20" s="407" t="str">
        <f t="shared" si="3"/>
        <v/>
      </c>
      <c r="V20" s="236">
        <f>+IFERROR(IF(COUNT(M20,U20),ROUND(SUM(U20,M20)/SUM('Shareholding Pattern'!$L$57,'Shareholding Pattern'!$T$57)*100,2),""),"")</f>
        <v>1.31</v>
      </c>
      <c r="W20" s="47"/>
      <c r="X20" s="235" t="str">
        <f t="shared" si="4"/>
        <v/>
      </c>
      <c r="Y20" s="401">
        <v>688000</v>
      </c>
      <c r="Z20" s="283"/>
      <c r="AA20" s="11"/>
      <c r="AB20" s="11"/>
      <c r="AC20" s="11">
        <f t="shared" si="5"/>
        <v>1</v>
      </c>
    </row>
    <row r="21" spans="4:29" ht="24.75" customHeight="1">
      <c r="D21" s="89">
        <v>7</v>
      </c>
      <c r="E21" s="402" t="s">
        <v>498</v>
      </c>
      <c r="F21" s="402" t="s">
        <v>437</v>
      </c>
      <c r="G21" s="399" t="s">
        <v>728</v>
      </c>
      <c r="H21" s="401" t="s">
        <v>729</v>
      </c>
      <c r="I21" s="404">
        <v>1</v>
      </c>
      <c r="J21" s="401">
        <v>1385770</v>
      </c>
      <c r="K21" s="47"/>
      <c r="L21" s="47"/>
      <c r="M21" s="407">
        <f t="shared" si="0"/>
        <v>1385770</v>
      </c>
      <c r="N21" s="236">
        <f>+IFERROR(IF(COUNT(M21),ROUND(M21/'Shareholding Pattern'!$L$57*100,2),""),"")</f>
        <v>2.65</v>
      </c>
      <c r="O21" s="47">
        <f t="shared" si="1"/>
        <v>1385770</v>
      </c>
      <c r="P21" s="47"/>
      <c r="Q21" s="407">
        <f t="shared" si="2"/>
        <v>1385770</v>
      </c>
      <c r="R21" s="236">
        <f>+IFERROR(IF(COUNT(Q21),ROUND(Q21/('Shareholding Pattern'!$P$58)*100,2),""),"")</f>
        <v>2.65</v>
      </c>
      <c r="S21" s="47"/>
      <c r="T21" s="47"/>
      <c r="U21" s="407" t="str">
        <f t="shared" si="3"/>
        <v/>
      </c>
      <c r="V21" s="236">
        <f>+IFERROR(IF(COUNT(M21,U21),ROUND(SUM(U21,M21)/SUM('Shareholding Pattern'!$L$57,'Shareholding Pattern'!$T$57)*100,2),""),"")</f>
        <v>2.65</v>
      </c>
      <c r="W21" s="47"/>
      <c r="X21" s="235" t="str">
        <f t="shared" si="4"/>
        <v/>
      </c>
      <c r="Y21" s="401">
        <v>1385770</v>
      </c>
      <c r="Z21" s="283"/>
      <c r="AA21" s="11"/>
      <c r="AB21" s="11"/>
      <c r="AC21" s="11">
        <f t="shared" si="5"/>
        <v>1</v>
      </c>
    </row>
    <row r="22" spans="4:29" ht="24.75" customHeight="1">
      <c r="D22" s="89">
        <v>8</v>
      </c>
      <c r="E22" s="402" t="s">
        <v>498</v>
      </c>
      <c r="F22" s="402" t="s">
        <v>437</v>
      </c>
      <c r="G22" s="399" t="s">
        <v>730</v>
      </c>
      <c r="H22" s="401" t="s">
        <v>731</v>
      </c>
      <c r="I22" s="404">
        <v>1</v>
      </c>
      <c r="J22" s="401">
        <v>1420000</v>
      </c>
      <c r="K22" s="47"/>
      <c r="L22" s="47"/>
      <c r="M22" s="407">
        <f t="shared" si="0"/>
        <v>1420000</v>
      </c>
      <c r="N22" s="236">
        <f>+IFERROR(IF(COUNT(M22),ROUND(M22/'Shareholding Pattern'!$L$57*100,2),""),"")</f>
        <v>2.71</v>
      </c>
      <c r="O22" s="47">
        <f t="shared" si="1"/>
        <v>1420000</v>
      </c>
      <c r="P22" s="47"/>
      <c r="Q22" s="407">
        <f t="shared" si="2"/>
        <v>1420000</v>
      </c>
      <c r="R22" s="236">
        <f>+IFERROR(IF(COUNT(Q22),ROUND(Q22/('Shareholding Pattern'!$P$58)*100,2),""),"")</f>
        <v>2.71</v>
      </c>
      <c r="S22" s="47"/>
      <c r="T22" s="47"/>
      <c r="U22" s="407" t="str">
        <f t="shared" si="3"/>
        <v/>
      </c>
      <c r="V22" s="236">
        <f>+IFERROR(IF(COUNT(M22,U22),ROUND(SUM(U22,M22)/SUM('Shareholding Pattern'!$L$57,'Shareholding Pattern'!$T$57)*100,2),""),"")</f>
        <v>2.71</v>
      </c>
      <c r="W22" s="47"/>
      <c r="X22" s="235" t="str">
        <f t="shared" si="4"/>
        <v/>
      </c>
      <c r="Y22" s="401">
        <v>1420000</v>
      </c>
      <c r="Z22" s="283"/>
      <c r="AA22" s="11"/>
      <c r="AB22" s="11"/>
      <c r="AC22" s="11">
        <f t="shared" si="5"/>
        <v>1</v>
      </c>
    </row>
    <row r="23" spans="4:29" ht="24.75" customHeight="1">
      <c r="D23" s="89">
        <v>9</v>
      </c>
      <c r="E23" s="402" t="s">
        <v>498</v>
      </c>
      <c r="F23" s="402" t="s">
        <v>437</v>
      </c>
      <c r="G23" s="399" t="s">
        <v>732</v>
      </c>
      <c r="H23" s="401" t="s">
        <v>733</v>
      </c>
      <c r="I23" s="404">
        <v>1</v>
      </c>
      <c r="J23" s="401">
        <v>604000</v>
      </c>
      <c r="K23" s="47"/>
      <c r="L23" s="47"/>
      <c r="M23" s="407">
        <f t="shared" si="0"/>
        <v>604000</v>
      </c>
      <c r="N23" s="236">
        <f>+IFERROR(IF(COUNT(M23),ROUND(M23/'Shareholding Pattern'!$L$57*100,2),""),"")</f>
        <v>1.1499999999999999</v>
      </c>
      <c r="O23" s="47">
        <f t="shared" si="1"/>
        <v>604000</v>
      </c>
      <c r="P23" s="47"/>
      <c r="Q23" s="407">
        <f t="shared" si="2"/>
        <v>604000</v>
      </c>
      <c r="R23" s="236">
        <f>+IFERROR(IF(COUNT(Q23),ROUND(Q23/('Shareholding Pattern'!$P$58)*100,2),""),"")</f>
        <v>1.1499999999999999</v>
      </c>
      <c r="S23" s="47"/>
      <c r="T23" s="47"/>
      <c r="U23" s="407" t="str">
        <f t="shared" si="3"/>
        <v/>
      </c>
      <c r="V23" s="236">
        <f>+IFERROR(IF(COUNT(M23,U23),ROUND(SUM(U23,M23)/SUM('Shareholding Pattern'!$L$57,'Shareholding Pattern'!$T$57)*100,2),""),"")</f>
        <v>1.1499999999999999</v>
      </c>
      <c r="W23" s="47"/>
      <c r="X23" s="235" t="str">
        <f t="shared" si="4"/>
        <v/>
      </c>
      <c r="Y23" s="401">
        <v>604000</v>
      </c>
      <c r="Z23" s="283"/>
      <c r="AA23" s="11"/>
      <c r="AB23" s="11"/>
      <c r="AC23" s="11">
        <f t="shared" si="5"/>
        <v>1</v>
      </c>
    </row>
    <row r="24" spans="4:29" ht="24.75" customHeight="1">
      <c r="D24" s="89">
        <v>10</v>
      </c>
      <c r="E24" s="402" t="s">
        <v>498</v>
      </c>
      <c r="F24" s="402" t="s">
        <v>437</v>
      </c>
      <c r="G24" s="399" t="s">
        <v>734</v>
      </c>
      <c r="H24" s="401" t="s">
        <v>735</v>
      </c>
      <c r="I24" s="404">
        <v>1</v>
      </c>
      <c r="J24" s="401">
        <v>2547221</v>
      </c>
      <c r="K24" s="47"/>
      <c r="L24" s="47"/>
      <c r="M24" s="407">
        <f t="shared" si="0"/>
        <v>2547221</v>
      </c>
      <c r="N24" s="236">
        <f>+IFERROR(IF(COUNT(M24),ROUND(M24/'Shareholding Pattern'!$L$57*100,2),""),"")</f>
        <v>4.87</v>
      </c>
      <c r="O24" s="47">
        <f t="shared" si="1"/>
        <v>2547221</v>
      </c>
      <c r="P24" s="47"/>
      <c r="Q24" s="407">
        <f t="shared" si="2"/>
        <v>2547221</v>
      </c>
      <c r="R24" s="236">
        <f>+IFERROR(IF(COUNT(Q24),ROUND(Q24/('Shareholding Pattern'!$P$58)*100,2),""),"")</f>
        <v>4.87</v>
      </c>
      <c r="S24" s="47"/>
      <c r="T24" s="47"/>
      <c r="U24" s="407" t="str">
        <f t="shared" si="3"/>
        <v/>
      </c>
      <c r="V24" s="236">
        <f>+IFERROR(IF(COUNT(M24,U24),ROUND(SUM(U24,M24)/SUM('Shareholding Pattern'!$L$57,'Shareholding Pattern'!$T$57)*100,2),""),"")</f>
        <v>4.87</v>
      </c>
      <c r="W24" s="47"/>
      <c r="X24" s="235" t="str">
        <f t="shared" si="4"/>
        <v/>
      </c>
      <c r="Y24" s="401">
        <v>2547221</v>
      </c>
      <c r="Z24" s="283"/>
      <c r="AA24" s="11"/>
      <c r="AB24" s="11"/>
      <c r="AC24" s="11">
        <f t="shared" si="5"/>
        <v>1</v>
      </c>
    </row>
    <row r="25" spans="4:29" ht="24.75" customHeight="1">
      <c r="D25" s="89">
        <v>11</v>
      </c>
      <c r="E25" s="402" t="s">
        <v>498</v>
      </c>
      <c r="F25" s="402" t="s">
        <v>437</v>
      </c>
      <c r="G25" s="399" t="s">
        <v>736</v>
      </c>
      <c r="H25" s="401" t="s">
        <v>737</v>
      </c>
      <c r="I25" s="404">
        <v>1</v>
      </c>
      <c r="J25" s="401">
        <v>2000000</v>
      </c>
      <c r="K25" s="47"/>
      <c r="L25" s="47"/>
      <c r="M25" s="407">
        <f t="shared" si="0"/>
        <v>2000000</v>
      </c>
      <c r="N25" s="236">
        <f>+IFERROR(IF(COUNT(M25),ROUND(M25/'Shareholding Pattern'!$L$57*100,2),""),"")</f>
        <v>3.82</v>
      </c>
      <c r="O25" s="47">
        <f t="shared" si="1"/>
        <v>2000000</v>
      </c>
      <c r="P25" s="47"/>
      <c r="Q25" s="407">
        <f t="shared" si="2"/>
        <v>2000000</v>
      </c>
      <c r="R25" s="236">
        <f>+IFERROR(IF(COUNT(Q25),ROUND(Q25/('Shareholding Pattern'!$P$58)*100,2),""),"")</f>
        <v>3.82</v>
      </c>
      <c r="S25" s="47"/>
      <c r="T25" s="47"/>
      <c r="U25" s="407" t="str">
        <f t="shared" si="3"/>
        <v/>
      </c>
      <c r="V25" s="236">
        <f>+IFERROR(IF(COUNT(M25,U25),ROUND(SUM(U25,M25)/SUM('Shareholding Pattern'!$L$57,'Shareholding Pattern'!$T$57)*100,2),""),"")</f>
        <v>3.82</v>
      </c>
      <c r="W25" s="47"/>
      <c r="X25" s="235" t="str">
        <f t="shared" si="4"/>
        <v/>
      </c>
      <c r="Y25" s="401">
        <v>2000000</v>
      </c>
      <c r="Z25" s="283"/>
      <c r="AA25" s="11"/>
      <c r="AB25" s="11"/>
      <c r="AC25" s="11">
        <f t="shared" si="5"/>
        <v>1</v>
      </c>
    </row>
    <row r="26" spans="4:29" ht="24.75" customHeight="1">
      <c r="D26" s="89">
        <v>12</v>
      </c>
      <c r="E26" s="402" t="s">
        <v>498</v>
      </c>
      <c r="F26" s="402" t="s">
        <v>437</v>
      </c>
      <c r="G26" s="399" t="s">
        <v>738</v>
      </c>
      <c r="H26" s="401" t="s">
        <v>739</v>
      </c>
      <c r="I26" s="404">
        <v>1</v>
      </c>
      <c r="J26" s="401">
        <v>3499997</v>
      </c>
      <c r="K26" s="47"/>
      <c r="L26" s="47"/>
      <c r="M26" s="407">
        <f t="shared" si="0"/>
        <v>3499997</v>
      </c>
      <c r="N26" s="236">
        <f>+IFERROR(IF(COUNT(M26),ROUND(M26/'Shareholding Pattern'!$L$57*100,2),""),"")</f>
        <v>6.69</v>
      </c>
      <c r="O26" s="47">
        <f t="shared" si="1"/>
        <v>3499997</v>
      </c>
      <c r="P26" s="47"/>
      <c r="Q26" s="407">
        <f t="shared" si="2"/>
        <v>3499997</v>
      </c>
      <c r="R26" s="236">
        <f>+IFERROR(IF(COUNT(Q26),ROUND(Q26/('Shareholding Pattern'!$P$58)*100,2),""),"")</f>
        <v>6.69</v>
      </c>
      <c r="S26" s="47"/>
      <c r="T26" s="47"/>
      <c r="U26" s="407" t="str">
        <f t="shared" si="3"/>
        <v/>
      </c>
      <c r="V26" s="236">
        <f>+IFERROR(IF(COUNT(M26,U26),ROUND(SUM(U26,M26)/SUM('Shareholding Pattern'!$L$57,'Shareholding Pattern'!$T$57)*100,2),""),"")</f>
        <v>6.69</v>
      </c>
      <c r="W26" s="47"/>
      <c r="X26" s="235" t="str">
        <f t="shared" si="4"/>
        <v/>
      </c>
      <c r="Y26" s="401">
        <v>3499997</v>
      </c>
      <c r="Z26" s="283"/>
      <c r="AA26" s="11"/>
      <c r="AB26" s="11"/>
      <c r="AC26" s="11">
        <f t="shared" si="5"/>
        <v>1</v>
      </c>
    </row>
    <row r="27" spans="4:29" ht="0.75" hidden="1" customHeight="1">
      <c r="D27" s="203"/>
      <c r="E27" s="18"/>
      <c r="F27" s="18"/>
      <c r="G27" s="18"/>
      <c r="H27" s="18"/>
      <c r="I27" s="18"/>
      <c r="J27" s="18"/>
      <c r="K27" s="201"/>
      <c r="L27" s="201"/>
      <c r="M27" s="18"/>
      <c r="N27" s="18"/>
      <c r="O27" s="201"/>
      <c r="P27" s="201"/>
      <c r="Q27" s="18"/>
      <c r="R27" s="18"/>
      <c r="S27" s="18"/>
      <c r="T27" s="18"/>
      <c r="U27" s="18"/>
      <c r="V27" s="18"/>
      <c r="W27" s="201"/>
      <c r="X27" s="18"/>
      <c r="Y27" s="202"/>
    </row>
    <row r="28" spans="4:29" ht="24.95" customHeight="1">
      <c r="D28" s="128"/>
      <c r="E28" s="36"/>
      <c r="F28" s="36"/>
      <c r="G28" s="60" t="s">
        <v>450</v>
      </c>
      <c r="H28" s="60" t="s">
        <v>19</v>
      </c>
      <c r="I28" s="64">
        <f ca="1">+IFERROR(IF(COUNT(I13:I27),ROUND(SUMIF($F$13:I27,"Category",I13:I27),0),""),"")</f>
        <v>349</v>
      </c>
      <c r="J28" s="64">
        <f ca="1">+IFERROR(IF(COUNT(J13:J27),ROUND(SUMIF($F$13:J27,"Category",J13:J27),0),""),"")</f>
        <v>20590649</v>
      </c>
      <c r="K28" s="64" t="str">
        <f>+IFERROR(IF(COUNT(K13:K27),ROUND(SUMIF($F$13:K27,"Category",K13:K27),0),""),"")</f>
        <v/>
      </c>
      <c r="L28" s="64" t="str">
        <f>+IFERROR(IF(COUNT(L13:L27),ROUND(SUMIF($F$13:L27,"Category",L13:L27),0),""),"")</f>
        <v/>
      </c>
      <c r="M28" s="64">
        <f ca="1">+IFERROR(IF(COUNT(M13:M27),ROUND(SUMIF($F$13:M27,"Category",M13:M27),0),""),"")</f>
        <v>20590649</v>
      </c>
      <c r="N28" s="235">
        <f ca="1">+IFERROR(IF(COUNT(N13:N27),ROUND(SUMIF($F$13:N27,"Category",N13:N27),2),""),"")</f>
        <v>39.32</v>
      </c>
      <c r="O28" s="188">
        <f ca="1">+IFERROR(IF(COUNT(O13:O27),ROUND(SUMIF($F$13:O27,"Category",O13:O27),0),""),"")</f>
        <v>20590649</v>
      </c>
      <c r="P28" s="188" t="str">
        <f>+IFERROR(IF(COUNT(P13:P27),ROUND(SUMIF($F$13:P27,"Category",P13:P27),0),""),"")</f>
        <v/>
      </c>
      <c r="Q28" s="188">
        <f ca="1">+IFERROR(IF(COUNT(Q13:Q27),ROUND(SUMIF($F$13:Q27,"Category",Q13:Q27),0),""),"")</f>
        <v>20590649</v>
      </c>
      <c r="R28" s="235">
        <f ca="1">+IFERROR(IF(COUNT(R13:R27),ROUND(SUMIF($F$13:R27,"Category",R13:R27),2),""),"")</f>
        <v>39.32</v>
      </c>
      <c r="S28" s="64" t="str">
        <f>+IFERROR(IF(COUNT(S13:S27),ROUND(SUMIF($F$13:S27,"Category",S13:S27),0),""),"")</f>
        <v/>
      </c>
      <c r="T28" s="64" t="str">
        <f>+IFERROR(IF(COUNT(T13:T27),ROUND(SUMIF($F$13:T27,"Category",T13:T27),0),""),"")</f>
        <v/>
      </c>
      <c r="U28" s="64" t="str">
        <f>+IFERROR(IF(COUNT(U13:U27),ROUND(SUMIF($F$13:U27,"Category",U13:U27),0),""),"")</f>
        <v/>
      </c>
      <c r="V28" s="235">
        <f ca="1">+IFERROR(IF(COUNT(V13:V27),ROUND(SUMIF($F$13:V27,"Category",V13:V27),2),""),"")</f>
        <v>39.32</v>
      </c>
      <c r="W28" s="64" t="str">
        <f>+IFERROR(IF(COUNT(W13:W27),ROUND(SUMIF($F$13:W27,"Category",W13:W27),0),""),"")</f>
        <v/>
      </c>
      <c r="X28" s="235" t="str">
        <f>+IFERROR(IF(COUNT(W28),ROUND(SUM(W28)/SUM(M28)*100,2),""),0)</f>
        <v/>
      </c>
      <c r="Y28" s="64">
        <f ca="1">+IFERROR(IF(COUNT(Y13:Y27),ROUND(SUMIF($F$13:Y27,"Category",Y13:Y27),0),""),"")</f>
        <v>20548449</v>
      </c>
    </row>
    <row r="31" spans="4:29">
      <c r="G31" s="102"/>
    </row>
  </sheetData>
  <sheetProtection algorithmName="SHA-512" hashValue="DsZYlJLqVlM02twWlT7LLL8HldkdkEV3dcoZQx+n9ZEMF3ksVnSRARq34XfnwVRHNwgYbbyGbEdgSlSt2YkzBQ==" saltValue="Dvhy8Ikjk26wQQGlKfF9JA==" spinCount="100000"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26">
      <formula1>M13</formula1>
    </dataValidation>
    <dataValidation type="whole" operator="lessThanOrEqual" allowBlank="1" showInputMessage="1" showErrorMessage="1" sqref="W13 W15:W26">
      <formula1>J13</formula1>
    </dataValidation>
    <dataValidation type="whole" operator="greaterThanOrEqual" allowBlank="1" showInputMessage="1" showErrorMessage="1" sqref="O13:P13 J13:L13 S13:T13 S15:T26 O15:P26 J15:L26">
      <formula1>0</formula1>
    </dataValidation>
    <dataValidation type="textLength" operator="equal" allowBlank="1" showInputMessage="1" showErrorMessage="1" prompt="[A-Z][A-Z][A-Z][A-Z][A-Z][0-9][0-9][0-9][0-9][A-Z]_x000a__x000a_In absence of PAN write : ZZZZZ9999Z" sqref="H13 H15:H26">
      <formula1>10</formula1>
    </dataValidation>
    <dataValidation type="list" allowBlank="1" showInputMessage="1" showErrorMessage="1" sqref="F13 F15:F26">
      <formula1>$AV$9:$AV$10</formula1>
    </dataValidation>
    <dataValidation type="list" allowBlank="1" showInputMessage="1" showErrorMessage="1" sqref="E13 E15:E26">
      <formula1>$AE$1:$BB$1</formula1>
    </dataValidation>
    <dataValidation type="whole" operator="greaterThan" allowBlank="1" showInputMessage="1" showErrorMessage="1" sqref="I13 I15:I26">
      <formula1>0</formula1>
    </dataValidation>
  </dataValidations>
  <hyperlinks>
    <hyperlink ref="H28" location="'Shareholding Pattern'!F48" display="Total"/>
    <hyperlink ref="G28"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57150</xdr:colOff>
                    <xdr:row>14</xdr:row>
                    <xdr:rowOff>57150</xdr:rowOff>
                  </from>
                  <to>
                    <xdr:col>25</xdr:col>
                    <xdr:colOff>1371600</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57150</xdr:colOff>
                    <xdr:row>15</xdr:row>
                    <xdr:rowOff>57150</xdr:rowOff>
                  </from>
                  <to>
                    <xdr:col>25</xdr:col>
                    <xdr:colOff>1371600</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57150</xdr:colOff>
                    <xdr:row>16</xdr:row>
                    <xdr:rowOff>57150</xdr:rowOff>
                  </from>
                  <to>
                    <xdr:col>25</xdr:col>
                    <xdr:colOff>1371600</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57150</xdr:colOff>
                    <xdr:row>17</xdr:row>
                    <xdr:rowOff>57150</xdr:rowOff>
                  </from>
                  <to>
                    <xdr:col>25</xdr:col>
                    <xdr:colOff>1371600</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57150</xdr:colOff>
                    <xdr:row>18</xdr:row>
                    <xdr:rowOff>57150</xdr:rowOff>
                  </from>
                  <to>
                    <xdr:col>25</xdr:col>
                    <xdr:colOff>1371600</xdr:colOff>
                    <xdr:row>18</xdr:row>
                    <xdr:rowOff>266700</xdr:rowOff>
                  </to>
                </anchor>
              </controlPr>
            </control>
          </mc:Choice>
        </mc:AlternateContent>
        <mc:AlternateContent xmlns:mc="http://schemas.openxmlformats.org/markup-compatibility/2006">
          <mc:Choice Requires="x14">
            <control shapeId="31750" r:id="rId9" name="Button 6">
              <controlPr defaultSize="0" print="0" autoFill="0" autoPict="0" macro="[0]!opentextblock">
                <anchor moveWithCells="1" sizeWithCells="1">
                  <from>
                    <xdr:col>25</xdr:col>
                    <xdr:colOff>57150</xdr:colOff>
                    <xdr:row>19</xdr:row>
                    <xdr:rowOff>57150</xdr:rowOff>
                  </from>
                  <to>
                    <xdr:col>25</xdr:col>
                    <xdr:colOff>1371600</xdr:colOff>
                    <xdr:row>19</xdr:row>
                    <xdr:rowOff>266700</xdr:rowOff>
                  </to>
                </anchor>
              </controlPr>
            </control>
          </mc:Choice>
        </mc:AlternateContent>
        <mc:AlternateContent xmlns:mc="http://schemas.openxmlformats.org/markup-compatibility/2006">
          <mc:Choice Requires="x14">
            <control shapeId="31751" r:id="rId10" name="Button 7">
              <controlPr defaultSize="0" print="0" autoFill="0" autoPict="0" macro="[0]!opentextblock">
                <anchor moveWithCells="1" sizeWithCells="1">
                  <from>
                    <xdr:col>25</xdr:col>
                    <xdr:colOff>57150</xdr:colOff>
                    <xdr:row>20</xdr:row>
                    <xdr:rowOff>57150</xdr:rowOff>
                  </from>
                  <to>
                    <xdr:col>25</xdr:col>
                    <xdr:colOff>1371600</xdr:colOff>
                    <xdr:row>20</xdr:row>
                    <xdr:rowOff>266700</xdr:rowOff>
                  </to>
                </anchor>
              </controlPr>
            </control>
          </mc:Choice>
        </mc:AlternateContent>
        <mc:AlternateContent xmlns:mc="http://schemas.openxmlformats.org/markup-compatibility/2006">
          <mc:Choice Requires="x14">
            <control shapeId="31752" r:id="rId11" name="Button 8">
              <controlPr defaultSize="0" print="0" autoFill="0" autoPict="0" macro="[0]!opentextblock">
                <anchor moveWithCells="1" sizeWithCells="1">
                  <from>
                    <xdr:col>25</xdr:col>
                    <xdr:colOff>57150</xdr:colOff>
                    <xdr:row>21</xdr:row>
                    <xdr:rowOff>57150</xdr:rowOff>
                  </from>
                  <to>
                    <xdr:col>25</xdr:col>
                    <xdr:colOff>1371600</xdr:colOff>
                    <xdr:row>21</xdr:row>
                    <xdr:rowOff>266700</xdr:rowOff>
                  </to>
                </anchor>
              </controlPr>
            </control>
          </mc:Choice>
        </mc:AlternateContent>
        <mc:AlternateContent xmlns:mc="http://schemas.openxmlformats.org/markup-compatibility/2006">
          <mc:Choice Requires="x14">
            <control shapeId="31753" r:id="rId12" name="Button 9">
              <controlPr defaultSize="0" print="0" autoFill="0" autoPict="0" macro="[0]!opentextblock">
                <anchor moveWithCells="1" sizeWithCells="1">
                  <from>
                    <xdr:col>25</xdr:col>
                    <xdr:colOff>57150</xdr:colOff>
                    <xdr:row>22</xdr:row>
                    <xdr:rowOff>57150</xdr:rowOff>
                  </from>
                  <to>
                    <xdr:col>25</xdr:col>
                    <xdr:colOff>1371600</xdr:colOff>
                    <xdr:row>22</xdr:row>
                    <xdr:rowOff>266700</xdr:rowOff>
                  </to>
                </anchor>
              </controlPr>
            </control>
          </mc:Choice>
        </mc:AlternateContent>
        <mc:AlternateContent xmlns:mc="http://schemas.openxmlformats.org/markup-compatibility/2006">
          <mc:Choice Requires="x14">
            <control shapeId="31754" r:id="rId13" name="Button 10">
              <controlPr defaultSize="0" print="0" autoFill="0" autoPict="0" macro="[0]!opentextblock">
                <anchor moveWithCells="1" sizeWithCells="1">
                  <from>
                    <xdr:col>25</xdr:col>
                    <xdr:colOff>57150</xdr:colOff>
                    <xdr:row>23</xdr:row>
                    <xdr:rowOff>57150</xdr:rowOff>
                  </from>
                  <to>
                    <xdr:col>25</xdr:col>
                    <xdr:colOff>1371600</xdr:colOff>
                    <xdr:row>23</xdr:row>
                    <xdr:rowOff>266700</xdr:rowOff>
                  </to>
                </anchor>
              </controlPr>
            </control>
          </mc:Choice>
        </mc:AlternateContent>
        <mc:AlternateContent xmlns:mc="http://schemas.openxmlformats.org/markup-compatibility/2006">
          <mc:Choice Requires="x14">
            <control shapeId="31755" r:id="rId14" name="Button 11">
              <controlPr defaultSize="0" print="0" autoFill="0" autoPict="0" macro="[0]!opentextblock">
                <anchor moveWithCells="1" sizeWithCells="1">
                  <from>
                    <xdr:col>25</xdr:col>
                    <xdr:colOff>57150</xdr:colOff>
                    <xdr:row>24</xdr:row>
                    <xdr:rowOff>57150</xdr:rowOff>
                  </from>
                  <to>
                    <xdr:col>25</xdr:col>
                    <xdr:colOff>1371600</xdr:colOff>
                    <xdr:row>24</xdr:row>
                    <xdr:rowOff>266700</xdr:rowOff>
                  </to>
                </anchor>
              </controlPr>
            </control>
          </mc:Choice>
        </mc:AlternateContent>
        <mc:AlternateContent xmlns:mc="http://schemas.openxmlformats.org/markup-compatibility/2006">
          <mc:Choice Requires="x14">
            <control shapeId="31756" r:id="rId15" name="Button 12">
              <controlPr defaultSize="0" print="0" autoFill="0" autoPict="0" macro="[0]!opentextblock">
                <anchor moveWithCells="1" sizeWithCells="1">
                  <from>
                    <xdr:col>25</xdr:col>
                    <xdr:colOff>57150</xdr:colOff>
                    <xdr:row>25</xdr:row>
                    <xdr:rowOff>57150</xdr:rowOff>
                  </from>
                  <to>
                    <xdr:col>25</xdr:col>
                    <xdr:colOff>1371600</xdr:colOff>
                    <xdr:row>25</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57" t="s">
        <v>140</v>
      </c>
      <c r="D9" s="542" t="s">
        <v>34</v>
      </c>
      <c r="E9" s="525" t="s">
        <v>139</v>
      </c>
      <c r="F9" s="525" t="s">
        <v>136</v>
      </c>
      <c r="G9" s="525" t="s">
        <v>1</v>
      </c>
      <c r="H9" s="477" t="s">
        <v>426</v>
      </c>
      <c r="I9" s="525" t="s">
        <v>3</v>
      </c>
      <c r="J9" s="525" t="s">
        <v>4</v>
      </c>
      <c r="K9" s="525" t="s">
        <v>5</v>
      </c>
      <c r="L9" s="525" t="s">
        <v>6</v>
      </c>
      <c r="M9" s="525" t="s">
        <v>7</v>
      </c>
      <c r="N9" s="525" t="s">
        <v>8</v>
      </c>
      <c r="O9" s="525"/>
      <c r="P9" s="525"/>
      <c r="Q9" s="525"/>
      <c r="R9" s="525" t="s">
        <v>9</v>
      </c>
      <c r="S9" s="542" t="s">
        <v>505</v>
      </c>
      <c r="T9" s="542" t="s">
        <v>134</v>
      </c>
      <c r="U9" s="525" t="s">
        <v>107</v>
      </c>
      <c r="V9" s="525" t="s">
        <v>12</v>
      </c>
      <c r="W9" s="525"/>
      <c r="X9" s="525" t="s">
        <v>14</v>
      </c>
      <c r="Y9" s="477" t="s">
        <v>499</v>
      </c>
    </row>
    <row r="10" spans="3:30" ht="31.5" customHeight="1">
      <c r="C10" s="558"/>
      <c r="D10" s="540"/>
      <c r="E10" s="525"/>
      <c r="F10" s="525"/>
      <c r="G10" s="525"/>
      <c r="H10" s="525"/>
      <c r="I10" s="525"/>
      <c r="J10" s="525"/>
      <c r="K10" s="525"/>
      <c r="L10" s="525"/>
      <c r="M10" s="525"/>
      <c r="N10" s="525" t="s">
        <v>15</v>
      </c>
      <c r="O10" s="525"/>
      <c r="P10" s="525"/>
      <c r="Q10" s="525" t="s">
        <v>16</v>
      </c>
      <c r="R10" s="525"/>
      <c r="S10" s="540"/>
      <c r="T10" s="540"/>
      <c r="U10" s="525"/>
      <c r="V10" s="525"/>
      <c r="W10" s="525"/>
      <c r="X10" s="525"/>
      <c r="Y10" s="525"/>
    </row>
    <row r="11" spans="3:30" ht="78.75" customHeight="1">
      <c r="C11" s="559"/>
      <c r="D11" s="541"/>
      <c r="E11" s="525"/>
      <c r="F11" s="525"/>
      <c r="G11" s="525"/>
      <c r="H11" s="525"/>
      <c r="I11" s="525"/>
      <c r="J11" s="525"/>
      <c r="K11" s="525"/>
      <c r="L11" s="525"/>
      <c r="M11" s="525"/>
      <c r="N11" s="40" t="s">
        <v>17</v>
      </c>
      <c r="O11" s="40" t="s">
        <v>18</v>
      </c>
      <c r="P11" s="40" t="s">
        <v>19</v>
      </c>
      <c r="Q11" s="525"/>
      <c r="R11" s="525"/>
      <c r="S11" s="541"/>
      <c r="T11" s="541"/>
      <c r="U11" s="525"/>
      <c r="V11" s="40" t="s">
        <v>20</v>
      </c>
      <c r="W11" s="40" t="s">
        <v>21</v>
      </c>
      <c r="X11" s="525"/>
      <c r="Y11" s="525"/>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42" t="s">
        <v>137</v>
      </c>
      <c r="E9" s="525" t="s">
        <v>136</v>
      </c>
      <c r="F9" s="525" t="s">
        <v>1</v>
      </c>
      <c r="G9" s="477" t="s">
        <v>426</v>
      </c>
      <c r="H9" s="525" t="s">
        <v>3</v>
      </c>
      <c r="I9" s="525" t="s">
        <v>4</v>
      </c>
      <c r="J9" s="525" t="s">
        <v>5</v>
      </c>
      <c r="K9" s="525" t="s">
        <v>6</v>
      </c>
      <c r="L9" s="525" t="s">
        <v>7</v>
      </c>
      <c r="M9" s="525" t="s">
        <v>8</v>
      </c>
      <c r="N9" s="525"/>
      <c r="O9" s="525"/>
      <c r="P9" s="525"/>
      <c r="Q9" s="525" t="s">
        <v>9</v>
      </c>
      <c r="R9" s="542" t="s">
        <v>505</v>
      </c>
      <c r="S9" s="542" t="s">
        <v>134</v>
      </c>
      <c r="T9" s="525" t="s">
        <v>107</v>
      </c>
      <c r="U9" s="525" t="s">
        <v>12</v>
      </c>
      <c r="V9" s="525"/>
      <c r="W9" s="525" t="s">
        <v>14</v>
      </c>
      <c r="X9" s="477" t="s">
        <v>499</v>
      </c>
    </row>
    <row r="10" spans="4:30" ht="31.5" customHeight="1">
      <c r="D10" s="540"/>
      <c r="E10" s="525"/>
      <c r="F10" s="525"/>
      <c r="G10" s="525"/>
      <c r="H10" s="525"/>
      <c r="I10" s="525"/>
      <c r="J10" s="525"/>
      <c r="K10" s="525"/>
      <c r="L10" s="525"/>
      <c r="M10" s="525" t="s">
        <v>15</v>
      </c>
      <c r="N10" s="525"/>
      <c r="O10" s="525"/>
      <c r="P10" s="525" t="s">
        <v>16</v>
      </c>
      <c r="Q10" s="525"/>
      <c r="R10" s="540"/>
      <c r="S10" s="540"/>
      <c r="T10" s="525"/>
      <c r="U10" s="525"/>
      <c r="V10" s="525"/>
      <c r="W10" s="525"/>
      <c r="X10" s="525"/>
    </row>
    <row r="11" spans="4:30" ht="75">
      <c r="D11" s="541"/>
      <c r="E11" s="525"/>
      <c r="F11" s="525"/>
      <c r="G11" s="525"/>
      <c r="H11" s="525"/>
      <c r="I11" s="525"/>
      <c r="J11" s="525"/>
      <c r="K11" s="525"/>
      <c r="L11" s="525"/>
      <c r="M11" s="58" t="s">
        <v>17</v>
      </c>
      <c r="N11" s="58" t="s">
        <v>18</v>
      </c>
      <c r="O11" s="58" t="s">
        <v>19</v>
      </c>
      <c r="P11" s="525"/>
      <c r="Q11" s="525"/>
      <c r="R11" s="541"/>
      <c r="S11" s="541"/>
      <c r="T11" s="525"/>
      <c r="U11" s="58" t="s">
        <v>20</v>
      </c>
      <c r="V11" s="58" t="s">
        <v>21</v>
      </c>
      <c r="W11" s="525"/>
      <c r="X11" s="525"/>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78" t="s">
        <v>433</v>
      </c>
      <c r="F9" s="479"/>
      <c r="G9" s="479"/>
      <c r="H9" s="479"/>
      <c r="I9" s="480"/>
      <c r="J9" s="101"/>
    </row>
    <row r="10" spans="5:10">
      <c r="E10" s="542" t="s">
        <v>137</v>
      </c>
      <c r="F10" s="484" t="s">
        <v>144</v>
      </c>
      <c r="G10" s="484" t="s">
        <v>145</v>
      </c>
      <c r="H10" s="484" t="s">
        <v>383</v>
      </c>
      <c r="I10" s="484" t="s">
        <v>384</v>
      </c>
      <c r="J10" s="101"/>
    </row>
    <row r="11" spans="5:10">
      <c r="E11" s="560"/>
      <c r="F11" s="485"/>
      <c r="G11" s="540"/>
      <c r="H11" s="485"/>
      <c r="I11" s="485"/>
      <c r="J11" s="101"/>
    </row>
    <row r="12" spans="5:10">
      <c r="E12" s="561"/>
      <c r="F12" s="486"/>
      <c r="G12" s="541"/>
      <c r="H12" s="486"/>
      <c r="I12" s="486"/>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algorithmName="SHA-512" hashValue="Cvg7/IZuV/7ttq7T7nS7iHl8yB8I5zKvNkuVgdVfl6NyzTRhQehyi7SZaz8nHqk/kjRoQytgj8T8aAMTyfrz7g==" saltValue="YXgXrXJXkZGkiuNiBKFhZ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14</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741</v>
      </c>
    </row>
    <row r="13" spans="2:5">
      <c r="B13" s="375" t="s">
        <v>742</v>
      </c>
    </row>
    <row r="14" spans="2:5">
      <c r="B14" s="375" t="s">
        <v>742</v>
      </c>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64" t="s">
        <v>428</v>
      </c>
      <c r="E9" s="565"/>
      <c r="F9" s="565"/>
      <c r="G9" s="565"/>
      <c r="H9" s="566"/>
    </row>
    <row r="10" spans="4:9">
      <c r="D10" s="542" t="s">
        <v>137</v>
      </c>
      <c r="E10" s="484" t="s">
        <v>604</v>
      </c>
      <c r="F10" s="484" t="s">
        <v>146</v>
      </c>
      <c r="G10" s="484" t="s">
        <v>147</v>
      </c>
      <c r="H10" s="484" t="s">
        <v>148</v>
      </c>
    </row>
    <row r="11" spans="4:9">
      <c r="D11" s="562"/>
      <c r="E11" s="562"/>
      <c r="F11" s="485"/>
      <c r="G11" s="540"/>
      <c r="H11" s="485"/>
    </row>
    <row r="12" spans="4:9">
      <c r="D12" s="563"/>
      <c r="E12" s="563"/>
      <c r="F12" s="486"/>
      <c r="G12" s="541"/>
      <c r="H12" s="486"/>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78" t="s">
        <v>429</v>
      </c>
      <c r="F9" s="479"/>
      <c r="G9" s="479"/>
      <c r="H9" s="479"/>
      <c r="I9" s="104"/>
    </row>
    <row r="10" spans="5:9">
      <c r="E10" s="542" t="s">
        <v>137</v>
      </c>
      <c r="F10" s="484" t="s">
        <v>144</v>
      </c>
      <c r="G10" s="484" t="s">
        <v>145</v>
      </c>
      <c r="H10" s="484" t="s">
        <v>149</v>
      </c>
      <c r="I10" s="567" t="s">
        <v>385</v>
      </c>
    </row>
    <row r="11" spans="5:9">
      <c r="E11" s="562"/>
      <c r="F11" s="485"/>
      <c r="G11" s="540"/>
      <c r="H11" s="485"/>
      <c r="I11" s="568"/>
    </row>
    <row r="12" spans="5:9">
      <c r="E12" s="563"/>
      <c r="F12" s="486"/>
      <c r="G12" s="541"/>
      <c r="H12" s="486"/>
      <c r="I12" s="569"/>
    </row>
    <row r="13" spans="5:9" hidden="1">
      <c r="E13" s="194"/>
      <c r="F13" s="16"/>
      <c r="G13" s="99"/>
      <c r="H13" s="99"/>
      <c r="I13" s="105"/>
    </row>
    <row r="14" spans="5:9" ht="24.75" customHeight="1">
      <c r="E14" s="12"/>
      <c r="F14" s="55"/>
      <c r="G14" s="55"/>
      <c r="H14" s="55"/>
      <c r="I14" s="261" t="s">
        <v>450</v>
      </c>
    </row>
  </sheetData>
  <sheetProtection algorithmName="SHA-512" hashValue="SNa8c9ZuWAt5M/dSxtBHNzt1hj3ou/65KH1DhsBORQX1buHsunY5iTepJH7X3U7vOC9PtUbIS3DchjA5DcilNA==" saltValue="U1+HWmXSA7fsJBFpBxtg2g=="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ZEBRONIC-PC</cp:lastModifiedBy>
  <cp:lastPrinted>2016-09-08T06:44:45Z</cp:lastPrinted>
  <dcterms:created xsi:type="dcterms:W3CDTF">2015-12-16T12:56:50Z</dcterms:created>
  <dcterms:modified xsi:type="dcterms:W3CDTF">2022-01-24T15:11:53Z</dcterms:modified>
</cp:coreProperties>
</file>