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ctrlProps/ctrlProp16.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ctrlProps/ctrlProp12.xml" ContentType="application/vnd.ms-excel.controlproperties+xml"/>
  <Override PartName="/xl/ctrlProps/ctrlProp6.xml" ContentType="application/vnd.ms-excel.controlproperties+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ctrlProps/ctrlProp4.xml" ContentType="application/vnd.ms-excel.controlproperties+xml"/>
  <Override PartName="/xl/ctrlProps/ctrlProp10.xml" ContentType="application/vnd.ms-excel.controlpropertie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trlProps/ctrlProp2.xml" ContentType="application/vnd.ms-excel.control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ctrlProps/ctrlProp9.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ctrlProps/ctrlProp13.xml" ContentType="application/vnd.ms-excel.controlproperties+xml"/>
  <Override PartName="/xl/ctrlProps/ctrlProp7.xml" ContentType="application/vnd.ms-excel.controlproperties+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ctrlProps/ctrlProp11.xml" ContentType="application/vnd.ms-excel.controlproperties+xml"/>
  <Override PartName="/xl/ctrlProps/ctrlProp5.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trlProps/ctrlProp3.xml" ContentType="application/vnd.ms-excel.controlpropertie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trlProps/ctrlProp1.xml" ContentType="application/vnd.ms-excel.controlproperties+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105" yWindow="-105" windowWidth="19440" windowHeight="12240" tabRatio="887" firstSheet="1" activeTab="31"/>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24519"/>
  <fileRecoveryPr autoRecover="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26" i="34"/>
  <c r="U26"/>
  <c r="O26"/>
  <c r="Q26" s="1"/>
  <c r="M26"/>
  <c r="X25"/>
  <c r="U25"/>
  <c r="O25"/>
  <c r="Q25" s="1"/>
  <c r="M25"/>
  <c r="X24"/>
  <c r="U24"/>
  <c r="O24"/>
  <c r="Q24" s="1"/>
  <c r="M24"/>
  <c r="X23"/>
  <c r="U23"/>
  <c r="O23"/>
  <c r="Q23" s="1"/>
  <c r="M23"/>
  <c r="X22"/>
  <c r="U22"/>
  <c r="O22"/>
  <c r="Q22" s="1"/>
  <c r="M22"/>
  <c r="X21"/>
  <c r="U21"/>
  <c r="O21"/>
  <c r="Q21" s="1"/>
  <c r="M21"/>
  <c r="X20"/>
  <c r="U20"/>
  <c r="O20"/>
  <c r="Q20" s="1"/>
  <c r="M20"/>
  <c r="X19"/>
  <c r="U19"/>
  <c r="O19"/>
  <c r="Q19" s="1"/>
  <c r="M19"/>
  <c r="X18"/>
  <c r="U18"/>
  <c r="O18"/>
  <c r="Q18" s="1"/>
  <c r="M18"/>
  <c r="X17"/>
  <c r="U17"/>
  <c r="O17"/>
  <c r="Q17" s="1"/>
  <c r="M17"/>
  <c r="X16"/>
  <c r="U16"/>
  <c r="O16"/>
  <c r="Q16" s="1"/>
  <c r="M16"/>
  <c r="X15"/>
  <c r="U15"/>
  <c r="O15"/>
  <c r="Q15" s="1"/>
  <c r="M15"/>
  <c r="AD18" i="5"/>
  <c r="X18"/>
  <c r="U18"/>
  <c r="O18"/>
  <c r="Q18" s="1"/>
  <c r="M18"/>
  <c r="Z18" s="1"/>
  <c r="AD17"/>
  <c r="X17"/>
  <c r="U17"/>
  <c r="O17"/>
  <c r="Q17" s="1"/>
  <c r="M17"/>
  <c r="Z17" s="1"/>
  <c r="AD16"/>
  <c r="X16"/>
  <c r="U16"/>
  <c r="O16"/>
  <c r="Q16" s="1"/>
  <c r="M16"/>
  <c r="Z16" s="1"/>
  <c r="AD15"/>
  <c r="X15"/>
  <c r="U15"/>
  <c r="O15"/>
  <c r="Q15" s="1"/>
  <c r="M15"/>
  <c r="Z15" s="1"/>
  <c r="F16" i="39" l="1"/>
  <c r="N40" i="1" l="1"/>
  <c r="N38"/>
  <c r="N37"/>
  <c r="N36"/>
  <c r="N35"/>
  <c r="N34"/>
  <c r="N33"/>
  <c r="N32"/>
  <c r="N30"/>
  <c r="N31"/>
  <c r="I3" i="34" l="1"/>
  <c r="Z13" i="15" l="1"/>
  <c r="X13"/>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8" i="34" l="1"/>
  <c r="K16" i="24"/>
  <c r="I16"/>
  <c r="I3"/>
  <c r="J16" l="1"/>
  <c r="L16"/>
  <c r="L3"/>
  <c r="K3"/>
  <c r="J3"/>
  <c r="G16" i="38" l="1"/>
  <c r="H16" i="36"/>
  <c r="O39" i="1" l="1"/>
  <c r="AA16" i="15" l="1"/>
  <c r="Y16"/>
  <c r="W16"/>
  <c r="T16"/>
  <c r="P16"/>
  <c r="L16"/>
  <c r="K16"/>
  <c r="I16"/>
  <c r="AA20" i="5"/>
  <c r="P20"/>
  <c r="L20"/>
  <c r="I20"/>
  <c r="K20" l="1"/>
  <c r="T20"/>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0" i="5" l="1"/>
  <c r="Z49" i="1"/>
  <c r="N41"/>
  <c r="O49" l="1"/>
  <c r="U20" i="5"/>
  <c r="S20"/>
  <c r="U16" i="15" l="1"/>
  <c r="S16"/>
  <c r="W20" i="5"/>
  <c r="M16" i="15"/>
  <c r="Q16"/>
  <c r="J16"/>
  <c r="M20" i="5"/>
  <c r="Q20"/>
  <c r="O20"/>
  <c r="X20" l="1"/>
  <c r="X16" i="15"/>
  <c r="Z16"/>
  <c r="Y20" i="5"/>
  <c r="Z20" s="1"/>
  <c r="O16" i="15"/>
  <c r="S13" i="38" l="1"/>
  <c r="U13" i="34" l="1"/>
  <c r="Q13"/>
  <c r="M13"/>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L3" i="34" l="1"/>
  <c r="K3"/>
  <c r="T13" i="10"/>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R16"/>
  <c r="Q16"/>
  <c r="O16"/>
  <c r="N16"/>
  <c r="M16"/>
  <c r="K16"/>
  <c r="J16"/>
  <c r="I16"/>
  <c r="H16"/>
  <c r="J28" i="34" l="1"/>
  <c r="L28"/>
  <c r="K28"/>
  <c r="J3"/>
  <c r="V16" i="25"/>
  <c r="AC13" i="11"/>
  <c r="N13" i="5"/>
  <c r="V13"/>
  <c r="T13" i="3"/>
  <c r="L13" i="2"/>
  <c r="L13" i="4"/>
  <c r="T13"/>
  <c r="AC13" i="6"/>
  <c r="AC13" i="16"/>
  <c r="AC13" i="14"/>
  <c r="AC13" i="18"/>
  <c r="Z41" i="1"/>
  <c r="K41"/>
  <c r="J41"/>
  <c r="I41"/>
  <c r="H41"/>
  <c r="M28" i="34" l="1"/>
  <c r="M3"/>
  <c r="AF13" i="5"/>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S16"/>
  <c r="R16"/>
  <c r="O16"/>
  <c r="N16"/>
  <c r="K16"/>
  <c r="J16"/>
  <c r="I16"/>
  <c r="T16"/>
  <c r="L13"/>
  <c r="AC13" s="1"/>
  <c r="S16" i="33"/>
  <c r="K16"/>
  <c r="S16" i="32"/>
  <c r="S16" i="31"/>
  <c r="K16"/>
  <c r="S16" i="26"/>
  <c r="W16" i="33"/>
  <c r="U16"/>
  <c r="R16"/>
  <c r="Q16"/>
  <c r="N16"/>
  <c r="M16"/>
  <c r="J16"/>
  <c r="I16"/>
  <c r="H16"/>
  <c r="W16" i="32"/>
  <c r="U16"/>
  <c r="R16"/>
  <c r="Q16"/>
  <c r="N16"/>
  <c r="M16"/>
  <c r="J16"/>
  <c r="I16"/>
  <c r="H16"/>
  <c r="W16" i="31"/>
  <c r="U16"/>
  <c r="R16"/>
  <c r="Q16"/>
  <c r="N16"/>
  <c r="M16"/>
  <c r="J16"/>
  <c r="I16"/>
  <c r="H16"/>
  <c r="W16" i="28"/>
  <c r="U16"/>
  <c r="R16"/>
  <c r="Q16"/>
  <c r="O16"/>
  <c r="N16"/>
  <c r="M16"/>
  <c r="J16"/>
  <c r="I16"/>
  <c r="H16"/>
  <c r="W16" i="26"/>
  <c r="U16"/>
  <c r="R16"/>
  <c r="Q16"/>
  <c r="N16"/>
  <c r="M16"/>
  <c r="J16"/>
  <c r="I16"/>
  <c r="H16"/>
  <c r="W16" i="23"/>
  <c r="U16"/>
  <c r="R16"/>
  <c r="Q16"/>
  <c r="N16"/>
  <c r="M16"/>
  <c r="J16"/>
  <c r="I16"/>
  <c r="H16"/>
  <c r="W16" i="22"/>
  <c r="U16"/>
  <c r="R16"/>
  <c r="Q16"/>
  <c r="N16"/>
  <c r="M16"/>
  <c r="J16"/>
  <c r="I16"/>
  <c r="H16"/>
  <c r="U16" i="21"/>
  <c r="R16"/>
  <c r="Q16"/>
  <c r="N16"/>
  <c r="M16"/>
  <c r="J16"/>
  <c r="I16"/>
  <c r="H16"/>
  <c r="W16" i="20"/>
  <c r="U16"/>
  <c r="R16"/>
  <c r="Q16"/>
  <c r="N16"/>
  <c r="M16"/>
  <c r="J16"/>
  <c r="I16"/>
  <c r="H16"/>
  <c r="W16" i="19"/>
  <c r="U16"/>
  <c r="R16"/>
  <c r="Q16"/>
  <c r="N16"/>
  <c r="M16"/>
  <c r="J16"/>
  <c r="I16"/>
  <c r="H16"/>
  <c r="W16" i="18"/>
  <c r="U16"/>
  <c r="R16"/>
  <c r="Q16"/>
  <c r="N16"/>
  <c r="M16"/>
  <c r="J16"/>
  <c r="I16"/>
  <c r="H16"/>
  <c r="W16" i="17"/>
  <c r="U16"/>
  <c r="R16"/>
  <c r="Q16"/>
  <c r="N16"/>
  <c r="M16"/>
  <c r="J16"/>
  <c r="I16"/>
  <c r="H16"/>
  <c r="N16" i="16"/>
  <c r="M16"/>
  <c r="J16"/>
  <c r="I16"/>
  <c r="H16"/>
  <c r="U13" i="15"/>
  <c r="Q13"/>
  <c r="R13" s="1"/>
  <c r="M13"/>
  <c r="Y16" i="10"/>
  <c r="W16"/>
  <c r="U16"/>
  <c r="R16"/>
  <c r="Q16"/>
  <c r="N16"/>
  <c r="M16"/>
  <c r="J16"/>
  <c r="I16"/>
  <c r="H16"/>
  <c r="Y16" i="6"/>
  <c r="W16"/>
  <c r="U16"/>
  <c r="R16"/>
  <c r="N16"/>
  <c r="M16"/>
  <c r="J16"/>
  <c r="I16"/>
  <c r="H16"/>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6" i="6"/>
  <c r="K16"/>
  <c r="S16" i="4"/>
  <c r="O16"/>
  <c r="V16" i="22" l="1"/>
  <c r="V16" i="31"/>
  <c r="V16" i="23"/>
  <c r="V16" i="33"/>
  <c r="V16" i="20"/>
  <c r="V16" i="18"/>
  <c r="N13" i="15"/>
  <c r="V13"/>
  <c r="X16" i="6"/>
  <c r="V16"/>
  <c r="J49" i="1"/>
  <c r="K49"/>
  <c r="L48"/>
  <c r="W48" s="1"/>
  <c r="H17" i="44"/>
  <c r="N49" i="1"/>
  <c r="P44"/>
  <c r="H16" i="44"/>
  <c r="I56" i="1"/>
  <c r="G17" i="44"/>
  <c r="H56" i="1"/>
  <c r="G15" i="44" s="1"/>
  <c r="V41" i="1"/>
  <c r="W41" s="1"/>
  <c r="K16" i="3"/>
  <c r="S16"/>
  <c r="O16"/>
  <c r="O16" i="26"/>
  <c r="O16" i="32"/>
  <c r="O16" i="38"/>
  <c r="K16" i="17"/>
  <c r="V16" s="1"/>
  <c r="K16" i="32"/>
  <c r="V16" s="1"/>
  <c r="K16" i="23"/>
  <c r="K16" i="10"/>
  <c r="X16" s="1"/>
  <c r="K16" i="19"/>
  <c r="V16" s="1"/>
  <c r="K16" i="21"/>
  <c r="V16" s="1"/>
  <c r="K16" i="26"/>
  <c r="V16" s="1"/>
  <c r="K16" i="38"/>
  <c r="V16" s="1"/>
  <c r="L16" i="36"/>
  <c r="W16" s="1"/>
  <c r="P16"/>
  <c r="O16" i="21"/>
  <c r="O16" i="22"/>
  <c r="O16" i="23"/>
  <c r="O16" i="20"/>
  <c r="O16" i="19"/>
  <c r="O16" i="18"/>
  <c r="O16" i="17"/>
  <c r="O16" i="16"/>
  <c r="O16" i="6"/>
  <c r="K16" i="4"/>
  <c r="O16" i="33"/>
  <c r="O16" i="31"/>
  <c r="AF13" i="15" l="1"/>
  <c r="V16" i="10"/>
  <c r="V16" i="3"/>
  <c r="X16" i="4"/>
  <c r="V16"/>
  <c r="X16" i="3"/>
  <c r="L49" i="1"/>
  <c r="W49" s="1"/>
  <c r="P49"/>
  <c r="H15" i="44"/>
  <c r="I16"/>
  <c r="J56" i="1"/>
  <c r="I15" i="44" s="1"/>
  <c r="I17"/>
  <c r="Y16" i="2"/>
  <c r="Z14" i="1" s="1"/>
  <c r="W16" i="2"/>
  <c r="U16"/>
  <c r="R16"/>
  <c r="S14" i="1" s="1"/>
  <c r="Q16" i="2"/>
  <c r="R14" i="1" s="1"/>
  <c r="J16" i="2"/>
  <c r="K14" i="1" s="1"/>
  <c r="I16" i="2"/>
  <c r="J14" i="1" s="1"/>
  <c r="S16" i="2"/>
  <c r="T14" i="1" s="1"/>
  <c r="K16" i="2"/>
  <c r="L14" i="1" l="1"/>
  <c r="X14"/>
  <c r="X16" i="2"/>
  <c r="V14" i="1"/>
  <c r="V16" i="2"/>
  <c r="J16" i="44"/>
  <c r="K56" i="1"/>
  <c r="J15" i="44" s="1"/>
  <c r="L54" i="1"/>
  <c r="W54" s="1"/>
  <c r="V16" i="44" s="1"/>
  <c r="J17"/>
  <c r="L55" i="1"/>
  <c r="S16" i="28"/>
  <c r="K16"/>
  <c r="V16" s="1"/>
  <c r="Y14" i="1" l="1"/>
  <c r="W14"/>
  <c r="K17" i="44"/>
  <c r="W55" i="1"/>
  <c r="V17" i="44" s="1"/>
  <c r="K16"/>
  <c r="L56" i="1"/>
  <c r="O16" i="2"/>
  <c r="Z24" i="1"/>
  <c r="S24"/>
  <c r="P24"/>
  <c r="O24"/>
  <c r="K24"/>
  <c r="J24"/>
  <c r="Y16" i="11"/>
  <c r="Z22" i="1" s="1"/>
  <c r="W16" i="11"/>
  <c r="U16"/>
  <c r="S16"/>
  <c r="T22" i="1" s="1"/>
  <c r="R16" i="11"/>
  <c r="S22" i="1" s="1"/>
  <c r="Q16" i="11"/>
  <c r="R22" i="1" s="1"/>
  <c r="N16" i="11"/>
  <c r="O22" i="1" s="1"/>
  <c r="M16" i="11"/>
  <c r="N22" i="1" s="1"/>
  <c r="K16" i="11"/>
  <c r="J16"/>
  <c r="K22" i="1" s="1"/>
  <c r="I16" i="11"/>
  <c r="J22" i="1" s="1"/>
  <c r="H16" i="11"/>
  <c r="I22" i="1" s="1"/>
  <c r="X21"/>
  <c r="T21"/>
  <c r="S21"/>
  <c r="P21"/>
  <c r="O21"/>
  <c r="L21"/>
  <c r="I21"/>
  <c r="X24"/>
  <c r="T24"/>
  <c r="L24"/>
  <c r="I24"/>
  <c r="Z21"/>
  <c r="V21"/>
  <c r="R21"/>
  <c r="N21"/>
  <c r="K21"/>
  <c r="J21"/>
  <c r="V16"/>
  <c r="Z15"/>
  <c r="X15"/>
  <c r="V15"/>
  <c r="T15"/>
  <c r="S15"/>
  <c r="R15"/>
  <c r="P15"/>
  <c r="O15"/>
  <c r="N15"/>
  <c r="L15"/>
  <c r="K15"/>
  <c r="J15"/>
  <c r="P16"/>
  <c r="Z16"/>
  <c r="X16"/>
  <c r="S16"/>
  <c r="R16"/>
  <c r="O16"/>
  <c r="N16"/>
  <c r="L16"/>
  <c r="K16"/>
  <c r="J16"/>
  <c r="I16"/>
  <c r="V16" i="11" l="1"/>
  <c r="X16"/>
  <c r="Y24" i="1"/>
  <c r="P14"/>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U16"/>
  <c r="S16"/>
  <c r="T23" i="1" s="1"/>
  <c r="T25" s="1"/>
  <c r="R16" i="14"/>
  <c r="S23" i="1" s="1"/>
  <c r="S25" s="1"/>
  <c r="Q16" i="14"/>
  <c r="R23" i="1" s="1"/>
  <c r="O16" i="14"/>
  <c r="N16"/>
  <c r="O23" i="1" s="1"/>
  <c r="M16" i="14"/>
  <c r="N23" i="1" s="1"/>
  <c r="K16" i="14"/>
  <c r="J16"/>
  <c r="K23" i="1" s="1"/>
  <c r="I16" i="14"/>
  <c r="J23" i="1" s="1"/>
  <c r="J25" s="1"/>
  <c r="H16" i="14"/>
  <c r="I23" i="1" s="1"/>
  <c r="X16" i="14" l="1"/>
  <c r="V16"/>
  <c r="I50" i="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16" i="2"/>
  <c r="O14" i="1" s="1"/>
  <c r="M16" i="2"/>
  <c r="N14" i="1" s="1"/>
  <c r="H16"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6" i="6"/>
  <c r="R20" i="1" s="1"/>
  <c r="J26"/>
  <c r="J58" s="1"/>
  <c r="I18" i="44" s="1"/>
  <c r="S58" i="1"/>
  <c r="R18" i="44" s="1"/>
  <c r="R13"/>
  <c r="S57" i="1"/>
  <c r="K58"/>
  <c r="J18" i="44" s="1"/>
  <c r="K57" i="1"/>
  <c r="I57"/>
  <c r="I58"/>
  <c r="H18" i="44" s="1"/>
  <c r="Y26" i="1" l="1"/>
  <c r="R24"/>
  <c r="R25" s="1"/>
  <c r="R17"/>
  <c r="R18" s="1"/>
  <c r="L57"/>
  <c r="W13" i="44"/>
  <c r="K13"/>
  <c r="L58" i="1"/>
  <c r="K18" i="44" s="1"/>
  <c r="X58" i="1"/>
  <c r="J57"/>
  <c r="I13" i="44"/>
  <c r="N24" i="34" l="1"/>
  <c r="N20"/>
  <c r="N18"/>
  <c r="N25"/>
  <c r="V22"/>
  <c r="N19"/>
  <c r="V16"/>
  <c r="V24"/>
  <c r="N15"/>
  <c r="N17"/>
  <c r="N22"/>
  <c r="N21"/>
  <c r="V23"/>
  <c r="V21"/>
  <c r="V18"/>
  <c r="V15"/>
  <c r="V20"/>
  <c r="N16"/>
  <c r="N23"/>
  <c r="V19"/>
  <c r="N26"/>
  <c r="V25"/>
  <c r="V17"/>
  <c r="V26"/>
  <c r="N18" i="5"/>
  <c r="N16"/>
  <c r="N17"/>
  <c r="V15"/>
  <c r="V16"/>
  <c r="V17"/>
  <c r="V18"/>
  <c r="N15"/>
  <c r="M57" i="1"/>
  <c r="U57"/>
  <c r="L16" i="2"/>
  <c r="T16"/>
  <c r="N16" i="15"/>
  <c r="V16"/>
  <c r="U24" i="1"/>
  <c r="M24"/>
  <c r="L16" i="14"/>
  <c r="T16"/>
  <c r="M23" i="1"/>
  <c r="U23"/>
  <c r="L16" i="11"/>
  <c r="T16"/>
  <c r="M22" i="1"/>
  <c r="U22"/>
  <c r="L16" i="10"/>
  <c r="T16"/>
  <c r="M21" i="1"/>
  <c r="U21"/>
  <c r="L16" i="6"/>
  <c r="T16"/>
  <c r="U20" i="1"/>
  <c r="M20"/>
  <c r="M25"/>
  <c r="U25"/>
  <c r="V20" i="5"/>
  <c r="N20"/>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U58" l="1"/>
  <c r="T18" i="44" s="1"/>
  <c r="L18"/>
  <c r="Q16" i="24"/>
  <c r="P16"/>
  <c r="O16"/>
  <c r="N16"/>
  <c r="N3"/>
  <c r="N3" i="34"/>
  <c r="Q28"/>
  <c r="O28"/>
  <c r="N28"/>
  <c r="P28"/>
  <c r="O3" i="24"/>
  <c r="P3"/>
  <c r="Q3"/>
  <c r="O3" i="34"/>
  <c r="Q3"/>
  <c r="P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R16" i="34" l="1"/>
  <c r="AC16" s="1"/>
  <c r="R21"/>
  <c r="AC21" s="1"/>
  <c r="R24"/>
  <c r="AC24" s="1"/>
  <c r="R25"/>
  <c r="AC25" s="1"/>
  <c r="R17"/>
  <c r="AC17" s="1"/>
  <c r="R22"/>
  <c r="AC22" s="1"/>
  <c r="R26"/>
  <c r="AC26" s="1"/>
  <c r="R19"/>
  <c r="AC19" s="1"/>
  <c r="R18"/>
  <c r="AC18" s="1"/>
  <c r="R23"/>
  <c r="AC23" s="1"/>
  <c r="R15"/>
  <c r="AC15" s="1"/>
  <c r="R20"/>
  <c r="AC20" s="1"/>
  <c r="R15" i="5"/>
  <c r="AF15" s="1"/>
  <c r="R18"/>
  <c r="AF18" s="1"/>
  <c r="R17"/>
  <c r="AF17" s="1"/>
  <c r="R16"/>
  <c r="AF16" s="1"/>
  <c r="Q46" i="1"/>
  <c r="Q47"/>
  <c r="Q41"/>
  <c r="Q40"/>
  <c r="Q32"/>
  <c r="Q37"/>
  <c r="P16" i="31"/>
  <c r="P16" i="21"/>
  <c r="P16" i="18"/>
  <c r="P16" i="32"/>
  <c r="P16" i="25"/>
  <c r="P16" i="28"/>
  <c r="P16" i="33"/>
  <c r="P16" i="23"/>
  <c r="P16" i="22"/>
  <c r="P16" i="20"/>
  <c r="P16" i="17"/>
  <c r="P16" i="19"/>
  <c r="Q38" i="1"/>
  <c r="Q55"/>
  <c r="P17" i="44" s="1"/>
  <c r="P16" i="38"/>
  <c r="P16" i="26"/>
  <c r="Q16" i="36"/>
  <c r="P16" i="16"/>
  <c r="Q36" i="1"/>
  <c r="Q44"/>
  <c r="Q48"/>
  <c r="Q49"/>
  <c r="Q43"/>
  <c r="Q45"/>
  <c r="Q35"/>
  <c r="Q34"/>
  <c r="Q56"/>
  <c r="P15" i="44" s="1"/>
  <c r="Q54" i="1"/>
  <c r="P16" i="44" s="1"/>
  <c r="Q57" i="1"/>
  <c r="P16" i="2"/>
  <c r="R16" i="15"/>
  <c r="Q24" i="1" s="1"/>
  <c r="P16" i="14"/>
  <c r="Q23" i="1" s="1"/>
  <c r="P16" i="11"/>
  <c r="Q22" i="1" s="1"/>
  <c r="P16" i="10"/>
  <c r="Q21" i="1" s="1"/>
  <c r="P16" i="6"/>
  <c r="Q20" i="1" s="1"/>
  <c r="Q25"/>
  <c r="R20" i="5"/>
  <c r="P16" i="3"/>
  <c r="Q15" i="1" s="1"/>
  <c r="P16" i="4"/>
  <c r="Q16" i="1" s="1"/>
  <c r="Q18"/>
  <c r="Q26"/>
  <c r="P13" i="44" s="1"/>
  <c r="Q31" i="1"/>
  <c r="Q30"/>
  <c r="Q50"/>
  <c r="P14" i="44" s="1"/>
  <c r="Q33" i="1"/>
  <c r="Q39"/>
  <c r="O18" i="44"/>
  <c r="Q58" i="1"/>
  <c r="P18" i="44" s="1"/>
  <c r="AG13" i="15" l="1"/>
  <c r="H24" i="1" s="1"/>
  <c r="Q17"/>
  <c r="AD13" i="5"/>
  <c r="AG13"/>
  <c r="H17" i="1" s="1"/>
  <c r="AD13" i="19"/>
  <c r="U28" i="34"/>
  <c r="T3"/>
  <c r="S28"/>
  <c r="U3"/>
  <c r="T28"/>
  <c r="S3"/>
  <c r="W16" i="24"/>
  <c r="X16" s="1"/>
  <c r="R3"/>
  <c r="T3"/>
  <c r="Y3"/>
  <c r="V16"/>
  <c r="S16"/>
  <c r="W3"/>
  <c r="R16"/>
  <c r="S3"/>
  <c r="U3"/>
  <c r="T16"/>
  <c r="U16"/>
  <c r="X3"/>
  <c r="Y16"/>
  <c r="V3"/>
  <c r="X3" i="34"/>
  <c r="Y28"/>
  <c r="W3"/>
  <c r="Y3"/>
  <c r="W28"/>
  <c r="X28" s="1"/>
  <c r="V3"/>
  <c r="R3"/>
  <c r="V28"/>
  <c r="R28"/>
  <c r="AD13" i="14"/>
  <c r="H23" i="1" s="1"/>
  <c r="AD13" i="11"/>
  <c r="H22" i="1" s="1"/>
  <c r="AD13" i="10"/>
  <c r="H21" i="1" s="1"/>
  <c r="AD13" i="6"/>
  <c r="H20" i="1" s="1"/>
  <c r="AD13" i="3"/>
  <c r="AD13" i="2"/>
  <c r="H14" i="1" s="1"/>
  <c r="Q14"/>
  <c r="AD13" i="4"/>
  <c r="AD1" i="3"/>
  <c r="H25" i="1" l="1"/>
  <c r="H16"/>
  <c r="H15"/>
  <c r="H18" l="1"/>
  <c r="H26" s="1"/>
  <c r="H58" s="1"/>
  <c r="G18" i="44" s="1"/>
  <c r="H57" i="1" l="1"/>
  <c r="G13" i="44"/>
</calcChain>
</file>

<file path=xl/sharedStrings.xml><?xml version="1.0" encoding="utf-8"?>
<sst xmlns="http://schemas.openxmlformats.org/spreadsheetml/2006/main" count="3047" uniqueCount="740">
  <si>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</si>
  <si>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</si>
  <si>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</si>
  <si>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</si>
  <si>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</si>
  <si>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</si>
  <si>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</si>
  <si>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</si>
  <si>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</si>
  <si>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</si>
  <si>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</si>
  <si>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</si>
  <si>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</si>
  <si>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</si>
  <si>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</si>
  <si>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</si>
  <si>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</si>
  <si>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</si>
  <si>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</si>
  <si>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</si>
  <si>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</si>
  <si>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</si>
  <si>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</si>
  <si>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</si>
  <si>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</si>
  <si>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</si>
  <si>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</si>
  <si>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</si>
  <si>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</si>
  <si>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</si>
  <si>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</si>
  <si>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</si>
  <si>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</si>
  <si>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</si>
  <si>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</si>
  <si>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</si>
  <si>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</si>
  <si>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</si>
  <si>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</si>
  <si>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</si>
  <si>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</si>
  <si>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</si>
  <si>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</si>
  <si>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</si>
  <si>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</si>
  <si>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</si>
  <si>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</si>
  <si>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</si>
  <si>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</si>
  <si>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</si>
  <si>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</si>
  <si>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</si>
  <si>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</si>
  <si>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</si>
  <si>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</si>
  <si>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</si>
  <si>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</si>
  <si>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</si>
  <si>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</si>
  <si>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</si>
  <si>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</si>
  <si>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</si>
  <si>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</si>
  <si>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</si>
  <si>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</si>
  <si>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</si>
  <si>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</si>
  <si>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</si>
  <si>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</si>
  <si>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</si>
  <si>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</si>
  <si>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</si>
  <si>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</si>
  <si>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</si>
  <si>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</si>
  <si>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</si>
  <si>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</si>
  <si>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</si>
  <si>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</si>
  <si>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</si>
  <si>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</si>
  <si>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</si>
  <si>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</si>
  <si>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</si>
  <si>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</si>
  <si>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</si>
  <si>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</si>
  <si>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</si>
  <si>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</si>
  <si>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</si>
  <si>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</si>
  <si>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</si>
  <si>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</si>
  <si>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</si>
  <si>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</si>
  <si>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</si>
  <si>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</si>
  <si>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</si>
  <si>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</si>
  <si>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</si>
  <si>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</si>
  <si>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</si>
  <si>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</si>
  <si>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</si>
  <si>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</si>
  <si>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</si>
  <si>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</si>
  <si>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</si>
  <si>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</si>
  <si>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</si>
  <si>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</si>
  <si>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</si>
  <si>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</si>
  <si>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</si>
  <si>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</si>
  <si>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</si>
  <si>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</si>
  <si>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</si>
  <si>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</si>
  <si>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</si>
  <si>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</si>
  <si>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</si>
  <si>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</si>
  <si>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</si>
  <si>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</si>
  <si>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</si>
  <si>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</si>
  <si>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</si>
  <si>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</si>
  <si>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</si>
  <si>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</si>
  <si>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</si>
  <si>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</si>
  <si>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</si>
  <si>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</si>
  <si>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</si>
  <si>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</si>
  <si>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</si>
  <si>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</si>
  <si>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</si>
  <si>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</si>
  <si>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</si>
  <si>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</si>
  <si>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</si>
  <si>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</si>
  <si>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</si>
  <si>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</si>
  <si>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</si>
  <si>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</si>
  <si>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</si>
  <si>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</si>
  <si>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</si>
  <si>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</si>
  <si>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</si>
  <si>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</si>
  <si>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</si>
  <si>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</si>
  <si>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</si>
  <si>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</si>
  <si>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</si>
  <si>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</si>
  <si>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</si>
  <si>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</si>
  <si>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</si>
  <si>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</si>
  <si>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</si>
  <si>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</si>
  <si>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</si>
  <si>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</si>
  <si>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</si>
  <si>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</si>
  <si>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</si>
  <si>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</si>
  <si>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</si>
  <si>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</si>
  <si>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</si>
  <si>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</si>
  <si>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</si>
  <si>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</si>
  <si>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</si>
  <si>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</si>
  <si>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</si>
  <si>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</si>
  <si>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</si>
  <si>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</si>
  <si>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</si>
  <si>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</si>
  <si>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</si>
  <si>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</si>
  <si>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</si>
  <si>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</si>
  <si>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</si>
  <si>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</si>
  <si>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</si>
  <si>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</si>
  <si>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</si>
  <si>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</si>
  <si>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</si>
  <si>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</si>
  <si>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</si>
  <si>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</si>
  <si>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</si>
  <si>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</si>
  <si>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</si>
  <si>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</si>
  <si>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</si>
  <si>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</si>
  <si>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</si>
  <si>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</si>
  <si>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</si>
  <si>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</si>
  <si>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</si>
  <si>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</si>
  <si>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</si>
  <si>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</si>
  <si>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</si>
  <si>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</si>
  <si>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</si>
  <si>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</si>
  <si>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</si>
  <si>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</si>
  <si>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</si>
  <si>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</si>
  <si>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</si>
  <si>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</si>
  <si>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</si>
  <si>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</si>
  <si>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</si>
  <si>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</si>
  <si>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</si>
  <si>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</si>
  <si>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</si>
  <si>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</si>
  <si>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</si>
  <si>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</si>
  <si>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</si>
  <si>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</si>
  <si>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</si>
  <si>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</si>
  <si>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</si>
  <si>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</si>
  <si>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</si>
  <si>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</si>
  <si>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</si>
  <si>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</si>
  <si>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</si>
  <si>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</si>
  <si>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</si>
  <si>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</si>
  <si>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</si>
  <si>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</si>
  <si>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</si>
  <si>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</si>
  <si>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</si>
  <si>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</si>
  <si>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</si>
  <si>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</si>
  <si>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</si>
  <si>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</si>
  <si>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</si>
  <si>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</si>
  <si>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</si>
  <si>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</si>
  <si>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</si>
  <si>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</si>
  <si>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</si>
  <si>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</si>
  <si>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</si>
  <si>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</si>
  <si>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</si>
  <si>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</si>
  <si>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</si>
  <si>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</si>
  <si>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</si>
  <si>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</si>
  <si>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</si>
  <si>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</si>
  <si>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</si>
  <si>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</si>
  <si>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</si>
  <si>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</si>
  <si>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</si>
  <si>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</si>
  <si>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</si>
  <si>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</si>
  <si>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</si>
  <si>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</si>
  <si>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</si>
  <si>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</si>
  <si>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</si>
  <si>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</si>
  <si>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</si>
  <si>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</si>
  <si>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</si>
  <si>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</si>
  <si>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</si>
  <si>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</si>
  <si>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</si>
  <si>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</si>
  <si>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</si>
  <si>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</si>
  <si>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</si>
  <si>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</si>
  <si>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</si>
  <si>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</si>
  <si>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</si>
  <si>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</si>
  <si>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</si>
  <si>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</si>
  <si>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</si>
  <si>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</si>
  <si>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</si>
  <si>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</si>
  <si>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</si>
  <si>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</si>
  <si>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</si>
  <si>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</si>
  <si>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</si>
  <si>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</si>
  <si>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</si>
  <si>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</si>
  <si>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</si>
  <si>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</si>
  <si>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</si>
  <si>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</si>
  <si>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</si>
  <si>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</si>
  <si>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</si>
  <si>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</si>
  <si>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</si>
  <si>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</si>
  <si>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</si>
  <si>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</si>
  <si>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</si>
  <si>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</si>
  <si>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</si>
  <si>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</si>
  <si>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</si>
  <si>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</si>
  <si>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</si>
  <si>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</si>
  <si>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</si>
  <si>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</si>
  <si>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</si>
  <si>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</si>
  <si>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</si>
  <si>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</si>
  <si>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</si>
  <si>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</si>
  <si>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</si>
  <si>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</si>
  <si>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</si>
  <si>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</si>
  <si>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</si>
  <si>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</si>
  <si>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</si>
  <si>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</si>
  <si>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</si>
  <si>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</si>
  <si>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</si>
  <si>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</si>
  <si>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</si>
  <si>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</si>
  <si>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</si>
  <si>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</si>
  <si>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</si>
  <si>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</si>
  <si>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</si>
  <si>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</si>
  <si>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</si>
  <si>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</si>
  <si>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</si>
  <si>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</si>
  <si>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</si>
  <si>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</si>
  <si>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</si>
  <si>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</si>
  <si>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</si>
  <si>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</si>
  <si>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</si>
  <si>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</si>
  <si>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</si>
  <si>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</si>
  <si>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</si>
  <si>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</si>
  <si>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</si>
  <si>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</si>
  <si>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</si>
  <si>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</si>
  <si>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</si>
  <si>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</si>
  <si>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</si>
  <si>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</si>
  <si>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</si>
  <si>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</si>
  <si>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</si>
  <si>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</si>
  <si>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</si>
  <si>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</si>
  <si>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</si>
  <si>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</si>
  <si>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</si>
  <si>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</si>
  <si>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</si>
  <si>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</si>
  <si>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</si>
  <si>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</si>
  <si>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</si>
  <si>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</si>
  <si>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</si>
  <si>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</si>
  <si>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</si>
  <si>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</si>
  <si>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</si>
  <si>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</si>
  <si>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</si>
  <si>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</si>
  <si>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</si>
  <si>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</si>
  <si>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</si>
  <si>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</si>
  <si>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</si>
  <si>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</si>
  <si>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</si>
  <si>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</si>
  <si>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</si>
  <si>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</si>
  <si>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</si>
  <si>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</si>
  <si>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</si>
  <si>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</si>
  <si>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</si>
  <si>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</si>
  <si>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</si>
  <si>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</si>
  <si>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</si>
  <si>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</si>
  <si>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</si>
  <si>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</si>
  <si>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</si>
  <si>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</si>
  <si>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</si>
  <si>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</si>
  <si>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</si>
  <si>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</si>
  <si>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</si>
  <si>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</si>
  <si>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</si>
  <si>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</si>
  <si>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</si>
  <si>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</si>
  <si>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</si>
  <si>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</si>
  <si>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</si>
  <si>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</si>
  <si>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</si>
  <si>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</si>
  <si>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</si>
  <si>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</si>
  <si>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</si>
  <si>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</si>
  <si>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</si>
  <si>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</si>
  <si>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</si>
  <si>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</si>
  <si>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</si>
  <si>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</si>
  <si>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</si>
  <si>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</si>
  <si>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</si>
  <si>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</si>
  <si>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</si>
  <si>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</si>
  <si>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</si>
  <si>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</si>
  <si>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</si>
  <si>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</si>
  <si>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</si>
  <si>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</si>
  <si>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</si>
  <si>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</si>
  <si>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</si>
  <si>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</si>
  <si>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</si>
  <si>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</si>
  <si>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</si>
  <si>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</si>
  <si>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</si>
  <si>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</si>
  <si>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</si>
  <si>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</si>
  <si>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</si>
  <si>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</si>
  <si>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</si>
  <si>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</si>
  <si>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</si>
  <si>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</si>
  <si>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</si>
  <si>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</si>
  <si>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</si>
  <si>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</si>
  <si>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</si>
  <si>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</si>
  <si>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</si>
  <si>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</si>
  <si>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</si>
  <si>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</si>
  <si>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</si>
  <si>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</si>
  <si>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</si>
  <si>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</si>
  <si>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</si>
  <si>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</si>
  <si>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</si>
  <si>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</si>
  <si>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</si>
  <si>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</si>
  <si>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</si>
  <si>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</si>
  <si>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</si>
  <si>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</si>
  <si>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</si>
  <si>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</si>
  <si>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</si>
  <si>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</si>
  <si>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</si>
  <si>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</si>
  <si>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</si>
  <si>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</si>
  <si>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</si>
  <si>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</si>
  <si>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</si>
  <si>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</si>
  <si>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</si>
  <si>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</si>
  <si>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</si>
  <si>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</si>
  <si>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</si>
  <si>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</si>
  <si>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</si>
  <si>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</si>
  <si>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</si>
  <si>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</si>
  <si>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</si>
  <si>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</si>
  <si>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</si>
  <si>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</si>
  <si>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</si>
  <si>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</si>
  <si>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</si>
  <si>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</si>
  <si>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</si>
  <si>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</si>
  <si>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</si>
  <si>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</si>
  <si>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</si>
  <si>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</si>
  <si>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</si>
  <si>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</si>
  <si>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</si>
  <si>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</si>
  <si>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</si>
  <si>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</si>
  <si>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</si>
  <si>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</si>
  <si>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</si>
  <si>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</si>
  <si>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</si>
  <si>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</si>
  <si>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</si>
  <si>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</si>
  <si>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</si>
  <si>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</si>
  <si>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</si>
  <si>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</si>
  <si>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</si>
  <si>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</si>
  <si>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</si>
  <si>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</si>
  <si>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</si>
  <si>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</si>
  <si>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</si>
  <si>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</si>
  <si>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</si>
  <si>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</si>
  <si>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</si>
  <si>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</si>
  <si>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</si>
  <si>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</si>
  <si>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</si>
  <si>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</si>
  <si>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</si>
  <si>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</si>
  <si>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</si>
  <si>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</si>
  <si>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</si>
  <si>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</si>
  <si>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</si>
  <si>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</si>
  <si>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</si>
  <si>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</si>
  <si>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</si>
  <si>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</si>
  <si>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</si>
  <si>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</si>
  <si>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</si>
  <si>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</si>
  <si>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</si>
  <si>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</si>
  <si>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</si>
  <si>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</si>
  <si>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</si>
  <si>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</si>
  <si>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</si>
  <si>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</si>
  <si>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</si>
  <si>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</si>
  <si>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</si>
  <si>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</si>
  <si>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</si>
  <si>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</si>
  <si>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</si>
  <si>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</si>
  <si>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</si>
  <si>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</si>
  <si>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</si>
  <si>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</si>
  <si>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</si>
  <si>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</si>
  <si>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</si>
  <si>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</si>
  <si>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</si>
  <si>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</si>
  <si>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</si>
  <si>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</si>
  <si>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</si>
  <si>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</si>
  <si>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</si>
  <si>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</si>
  <si>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</si>
  <si>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</si>
  <si>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</si>
  <si>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</si>
  <si>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</si>
  <si>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</si>
  <si>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</si>
  <si>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</si>
  <si>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</si>
  <si>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</si>
  <si>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</si>
  <si>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</si>
  <si>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</si>
  <si>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</si>
  <si>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</si>
  <si>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</si>
  <si>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</si>
  <si>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</si>
  <si>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</si>
  <si>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</si>
  <si>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</si>
  <si>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</si>
  <si>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</si>
  <si>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</si>
  <si>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</si>
  <si>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</si>
  <si>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</si>
  <si>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</si>
  <si>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</si>
  <si>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</si>
  <si>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</si>
  <si>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</si>
  <si>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</si>
  <si>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</si>
  <si>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</si>
  <si>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</si>
  <si>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</si>
  <si>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</si>
  <si>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</si>
  <si>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</si>
  <si>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</si>
  <si>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</si>
  <si>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</si>
  <si>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</si>
  <si>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</si>
  <si>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</si>
  <si>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</si>
  <si>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</si>
  <si>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</si>
  <si>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</si>
  <si>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</si>
  <si>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</si>
  <si>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</si>
  <si>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</si>
  <si>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</si>
  <si>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</si>
  <si>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</si>
  <si>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</si>
  <si>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</si>
  <si>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</si>
  <si>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</si>
  <si>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</si>
  <si>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</si>
  <si>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</si>
  <si>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</si>
  <si>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</si>
  <si>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</si>
  <si>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</si>
  <si>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</si>
  <si>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</si>
  <si>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</si>
  <si>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511672</t>
  </si>
  <si>
    <t>INE099G01011</t>
  </si>
  <si>
    <t>SCAN STEELS LIMITED</t>
  </si>
  <si>
    <t>30-06-2022</t>
  </si>
  <si>
    <t>RAJESH GADODIA</t>
  </si>
  <si>
    <t>ABRPG2112K</t>
  </si>
  <si>
    <t>ARCHANA GADODIA</t>
  </si>
  <si>
    <t>ACYPG0785C</t>
  </si>
  <si>
    <t>ARTLINE COMMERCE PRIVATE LIMITED</t>
  </si>
  <si>
    <t>AAECA0892R</t>
  </si>
  <si>
    <t>BAYANWALA BROTHERS PRIVATE LIMITED</t>
  </si>
  <si>
    <t>AABCB1287C</t>
  </si>
  <si>
    <t>SATABDI TRADELINK LIMITED</t>
  </si>
  <si>
    <t>AALCS8617F</t>
  </si>
  <si>
    <t>FLORENCE SECURITIES PRIVATE LIMITED</t>
  </si>
  <si>
    <t>AABCF5634R</t>
  </si>
  <si>
    <t>FASHIONS BRANDS (INDIA) PRIVATE LIMITED</t>
  </si>
  <si>
    <t>AAACF8207B</t>
  </si>
  <si>
    <t>CONSOLIDATED MERCANTILES PRIVATE LIMITED</t>
  </si>
  <si>
    <t>AACCC2960N</t>
  </si>
  <si>
    <t>DECENT VINCOM PRIVATE LIMITED</t>
  </si>
  <si>
    <t>AADCD3148E</t>
  </si>
  <si>
    <t>GOPIKAR SUPPLY PRIVATE LIMITED</t>
  </si>
  <si>
    <t>AABCG1344F</t>
  </si>
  <si>
    <t>WEST &amp; BEST TRADING PRIVATE LIMITED</t>
  </si>
  <si>
    <t>AABCW5735C</t>
  </si>
  <si>
    <t>ASCON MERCHANDISE PRIVATE LIMITED</t>
  </si>
  <si>
    <t>AACCA0772E</t>
  </si>
  <si>
    <t>Nimish  Gadodia</t>
  </si>
  <si>
    <t>AATPG1117D</t>
  </si>
</sst>
</file>

<file path=xl/styles.xml><?xml version="1.0" encoding="utf-8"?>
<styleSheet xmlns="http://schemas.openxmlformats.org/spreadsheetml/2006/main">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7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8" borderId="4" xfId="0" applyFill="1" applyBorder="1" applyAlignment="1" applyProtection="1">
      <alignment horizontal="left"/>
      <protection locked="0"/>
    </xf>
    <xf numFmtId="0" fontId="0" fillId="0" borderId="0" xfId="0"/>
    <xf numFmtId="0" fontId="0" fillId="0" borderId="4" xfId="0" applyBorder="1" applyAlignment="1">
      <alignment horizontal="right"/>
    </xf>
    <xf numFmtId="0" fontId="0" fillId="13" borderId="4" xfId="0" applyFill="1" applyBorder="1" applyAlignment="1" applyProtection="1">
      <alignment horizontal="right"/>
    </xf>
    <xf numFmtId="165" fontId="0" fillId="13" borderId="4" xfId="0" applyNumberFormat="1" applyFill="1" applyBorder="1" applyAlignment="1" applyProtection="1">
      <alignment horizontal="right"/>
    </xf>
    <xf numFmtId="0" fontId="0" fillId="0" borderId="0" xfId="0"/>
    <xf numFmtId="0" fontId="0" fillId="0" borderId="4" xfId="0" applyBorder="1" applyAlignment="1">
      <alignment horizontal="right"/>
    </xf>
    <xf numFmtId="0" fontId="0" fillId="0" borderId="0" xfId="0"/>
    <xf numFmtId="0" fontId="0" fillId="0" borderId="4" xfId="0" applyBorder="1"/>
    <xf numFmtId="0" fontId="0" fillId="12" borderId="4" xfId="0" applyFill="1" applyBorder="1" applyAlignment="1" applyProtection="1">
      <alignment wrapText="1"/>
    </xf>
    <xf numFmtId="0" fontId="0" fillId="8" borderId="46" xfId="0" applyFill="1" applyBorder="1" applyAlignment="1" applyProtection="1">
      <alignment vertical="top"/>
      <protection locked="0"/>
    </xf>
    <xf numFmtId="0" fontId="37" fillId="8" borderId="46" xfId="0" applyFont="1" applyFill="1" applyBorder="1" applyProtection="1">
      <protection locked="0"/>
    </xf>
    <xf numFmtId="0" fontId="0" fillId="8" borderId="46" xfId="0" applyFill="1" applyBorder="1" applyAlignment="1" applyProtection="1">
      <alignment horizontal="justify" vertical="top" wrapText="1"/>
      <protection locked="0"/>
    </xf>
    <xf numFmtId="0" fontId="37" fillId="8" borderId="4" xfId="0" applyFont="1" applyFill="1" applyBorder="1" applyAlignment="1" applyProtection="1">
      <protection locked="0"/>
    </xf>
    <xf numFmtId="10" fontId="0" fillId="8" borderId="46" xfId="0" applyNumberFormat="1" applyFill="1" applyBorder="1" applyAlignment="1" applyProtection="1">
      <alignment vertical="top"/>
      <protection locked="0"/>
    </xf>
    <xf numFmtId="14" fontId="0" fillId="8" borderId="46" xfId="0" applyNumberFormat="1" applyFill="1" applyBorder="1" applyProtection="1">
      <protection locked="0"/>
    </xf>
    <xf numFmtId="165"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xf numFmtId="0" fontId="0" fillId="8" borderId="4" xfId="0" applyFill="1" applyBorder="1" applyAlignment="1">
      <alignment wrapText="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47" t="s">
        <v>454</v>
      </c>
      <c r="F6" s="448"/>
      <c r="G6" s="448"/>
      <c r="H6" s="448"/>
      <c r="I6" s="449"/>
    </row>
    <row r="7" spans="4:10">
      <c r="E7" s="267" t="s">
        <v>455</v>
      </c>
      <c r="F7" s="450" t="s">
        <v>456</v>
      </c>
      <c r="G7" s="451"/>
      <c r="H7" s="451"/>
      <c r="I7" s="452"/>
    </row>
    <row r="8" spans="4:10">
      <c r="E8" s="267" t="s">
        <v>457</v>
      </c>
      <c r="F8" s="450" t="s">
        <v>458</v>
      </c>
      <c r="G8" s="453"/>
      <c r="H8" s="453"/>
      <c r="I8" s="454"/>
    </row>
    <row r="9" spans="4:10">
      <c r="E9" s="267" t="s">
        <v>459</v>
      </c>
      <c r="F9" s="450" t="s">
        <v>460</v>
      </c>
      <c r="G9" s="453"/>
      <c r="H9" s="453"/>
      <c r="I9" s="454"/>
    </row>
    <row r="10" spans="4:10">
      <c r="E10" s="267" t="s">
        <v>461</v>
      </c>
      <c r="F10" s="450" t="s">
        <v>641</v>
      </c>
      <c r="G10" s="453"/>
      <c r="H10" s="453"/>
      <c r="I10" s="454"/>
    </row>
    <row r="11" spans="4:10">
      <c r="E11" s="267" t="s">
        <v>640</v>
      </c>
      <c r="F11" s="450" t="s">
        <v>489</v>
      </c>
      <c r="G11" s="453"/>
      <c r="H11" s="453"/>
      <c r="I11" s="454"/>
    </row>
    <row r="12" spans="4:10">
      <c r="E12" s="267" t="s">
        <v>644</v>
      </c>
      <c r="F12" s="450" t="s">
        <v>645</v>
      </c>
      <c r="G12" s="453"/>
      <c r="H12" s="453"/>
      <c r="I12" s="454"/>
    </row>
    <row r="13" spans="4:10">
      <c r="I13" s="266"/>
    </row>
    <row r="14" spans="4:10">
      <c r="I14" s="266"/>
    </row>
    <row r="15" spans="4:10">
      <c r="D15" s="455" t="s">
        <v>462</v>
      </c>
      <c r="E15" s="456"/>
      <c r="F15" s="456"/>
      <c r="G15" s="456"/>
      <c r="H15" s="456"/>
      <c r="I15" s="456"/>
      <c r="J15" s="457"/>
    </row>
    <row r="16" spans="4:10" ht="27.75" customHeight="1">
      <c r="D16" s="458" t="s">
        <v>463</v>
      </c>
      <c r="E16" s="458"/>
      <c r="F16" s="458"/>
      <c r="G16" s="458"/>
      <c r="H16" s="458"/>
      <c r="I16" s="458"/>
      <c r="J16" s="458"/>
    </row>
    <row r="17" spans="4:10" ht="45" customHeight="1">
      <c r="D17" s="459" t="s">
        <v>464</v>
      </c>
      <c r="E17" s="459"/>
      <c r="F17" s="459"/>
      <c r="G17" s="459"/>
      <c r="H17" s="459"/>
      <c r="I17" s="459"/>
      <c r="J17" s="459"/>
    </row>
    <row r="18" spans="4:10">
      <c r="D18" s="268"/>
      <c r="E18" s="268"/>
      <c r="F18" s="268"/>
      <c r="G18" s="268"/>
      <c r="H18" s="268"/>
      <c r="I18" s="269"/>
      <c r="J18" s="268"/>
    </row>
    <row r="19" spans="4:10">
      <c r="I19" s="266"/>
    </row>
    <row r="20" spans="4:10" ht="15.75">
      <c r="D20" s="423" t="s">
        <v>465</v>
      </c>
      <c r="E20" s="424"/>
      <c r="F20" s="424"/>
      <c r="G20" s="424"/>
      <c r="H20" s="424"/>
      <c r="I20" s="424"/>
      <c r="J20" s="425"/>
    </row>
    <row r="21" spans="4:10" ht="18" customHeight="1">
      <c r="D21" s="432" t="s">
        <v>466</v>
      </c>
      <c r="E21" s="460"/>
      <c r="F21" s="460"/>
      <c r="G21" s="460"/>
      <c r="H21" s="460"/>
      <c r="I21" s="460"/>
      <c r="J21" s="461"/>
    </row>
    <row r="22" spans="4:10" ht="16.5" customHeight="1">
      <c r="D22" s="462" t="s">
        <v>467</v>
      </c>
      <c r="E22" s="463"/>
      <c r="F22" s="463"/>
      <c r="G22" s="463"/>
      <c r="H22" s="463"/>
      <c r="I22" s="463"/>
      <c r="J22" s="464"/>
    </row>
    <row r="23" spans="4:10" ht="16.5" customHeight="1">
      <c r="D23" s="444" t="s">
        <v>468</v>
      </c>
      <c r="E23" s="445"/>
      <c r="F23" s="445"/>
      <c r="G23" s="445"/>
      <c r="H23" s="445"/>
      <c r="I23" s="445"/>
      <c r="J23" s="446"/>
    </row>
    <row r="24" spans="4:10" ht="18.75" customHeight="1">
      <c r="D24" s="444" t="s">
        <v>469</v>
      </c>
      <c r="E24" s="445"/>
      <c r="F24" s="445"/>
      <c r="G24" s="445"/>
      <c r="H24" s="445"/>
      <c r="I24" s="445"/>
      <c r="J24" s="446"/>
    </row>
    <row r="25" spans="4:10" ht="28.5" customHeight="1">
      <c r="D25" s="465" t="s">
        <v>470</v>
      </c>
      <c r="E25" s="466"/>
      <c r="F25" s="466"/>
      <c r="G25" s="466"/>
      <c r="H25" s="466"/>
      <c r="I25" s="466"/>
      <c r="J25" s="467"/>
    </row>
    <row r="26" spans="4:10">
      <c r="I26" s="266"/>
    </row>
    <row r="27" spans="4:10">
      <c r="I27" s="266"/>
    </row>
    <row r="28" spans="4:10" ht="15.75">
      <c r="D28" s="438" t="s">
        <v>471</v>
      </c>
      <c r="E28" s="439"/>
      <c r="F28" s="439"/>
      <c r="G28" s="439"/>
      <c r="H28" s="439"/>
      <c r="I28" s="439"/>
      <c r="J28" s="440"/>
    </row>
    <row r="29" spans="4:10">
      <c r="D29" s="270">
        <v>1</v>
      </c>
      <c r="E29" s="471" t="s">
        <v>472</v>
      </c>
      <c r="F29" s="472"/>
      <c r="G29" s="472"/>
      <c r="H29" s="472"/>
      <c r="I29" s="472"/>
      <c r="J29" s="273" t="s">
        <v>473</v>
      </c>
    </row>
    <row r="30" spans="4:10">
      <c r="D30" s="270">
        <v>2</v>
      </c>
      <c r="E30" s="471" t="s">
        <v>490</v>
      </c>
      <c r="F30" s="472"/>
      <c r="G30" s="472"/>
      <c r="H30" s="472"/>
      <c r="I30" s="472"/>
      <c r="J30" s="273" t="s">
        <v>490</v>
      </c>
    </row>
    <row r="31" spans="4:10">
      <c r="D31" s="270">
        <v>3</v>
      </c>
      <c r="E31" s="471" t="s">
        <v>491</v>
      </c>
      <c r="F31" s="472"/>
      <c r="G31" s="472"/>
      <c r="H31" s="472"/>
      <c r="I31" s="472"/>
      <c r="J31" s="273" t="s">
        <v>491</v>
      </c>
    </row>
    <row r="32" spans="4:10">
      <c r="D32" s="270">
        <v>4</v>
      </c>
      <c r="E32" s="471" t="s">
        <v>492</v>
      </c>
      <c r="F32" s="472"/>
      <c r="G32" s="472"/>
      <c r="H32" s="472"/>
      <c r="I32" s="472"/>
      <c r="J32" s="273" t="s">
        <v>492</v>
      </c>
    </row>
    <row r="33" spans="4:10">
      <c r="D33" s="271"/>
      <c r="E33" s="271"/>
      <c r="F33" s="271"/>
      <c r="G33" s="271"/>
      <c r="H33" s="271"/>
      <c r="I33" s="272"/>
      <c r="J33" s="271"/>
    </row>
    <row r="34" spans="4:10">
      <c r="D34" s="271"/>
      <c r="E34" s="271"/>
      <c r="F34" s="271"/>
      <c r="G34" s="271"/>
      <c r="H34" s="271"/>
      <c r="I34" s="272"/>
      <c r="J34" s="271"/>
    </row>
    <row r="35" spans="4:10" ht="15.75">
      <c r="D35" s="423" t="s">
        <v>638</v>
      </c>
      <c r="E35" s="424"/>
      <c r="F35" s="424"/>
      <c r="G35" s="424"/>
      <c r="H35" s="424"/>
      <c r="I35" s="424"/>
      <c r="J35" s="425"/>
    </row>
    <row r="36" spans="4:10" ht="30" customHeight="1">
      <c r="D36" s="473" t="s">
        <v>639</v>
      </c>
      <c r="E36" s="474"/>
      <c r="F36" s="474"/>
      <c r="G36" s="474"/>
      <c r="H36" s="474"/>
      <c r="I36" s="474"/>
      <c r="J36" s="475"/>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23" t="s">
        <v>642</v>
      </c>
      <c r="E40" s="424"/>
      <c r="F40" s="424"/>
      <c r="G40" s="424"/>
      <c r="H40" s="424"/>
      <c r="I40" s="424"/>
      <c r="J40" s="425"/>
    </row>
    <row r="41" spans="4:10" ht="60" customHeight="1">
      <c r="D41" s="426" t="s">
        <v>493</v>
      </c>
      <c r="E41" s="427"/>
      <c r="F41" s="427"/>
      <c r="G41" s="427"/>
      <c r="H41" s="427"/>
      <c r="I41" s="427"/>
      <c r="J41" s="428"/>
    </row>
    <row r="42" spans="4:10" ht="49.5" customHeight="1">
      <c r="D42" s="429" t="s">
        <v>474</v>
      </c>
      <c r="E42" s="430"/>
      <c r="F42" s="430"/>
      <c r="G42" s="430"/>
      <c r="H42" s="430"/>
      <c r="I42" s="430"/>
      <c r="J42" s="431"/>
    </row>
    <row r="43" spans="4:10" ht="53.25" customHeight="1">
      <c r="D43" s="429" t="s">
        <v>475</v>
      </c>
      <c r="E43" s="430"/>
      <c r="F43" s="430"/>
      <c r="G43" s="430"/>
      <c r="H43" s="430"/>
      <c r="I43" s="430"/>
      <c r="J43" s="431"/>
    </row>
    <row r="44" spans="4:10" ht="30" customHeight="1">
      <c r="D44" s="432" t="s">
        <v>476</v>
      </c>
      <c r="E44" s="433"/>
      <c r="F44" s="433"/>
      <c r="G44" s="433"/>
      <c r="H44" s="433"/>
      <c r="I44" s="433"/>
      <c r="J44" s="434"/>
    </row>
    <row r="45" spans="4:10" ht="56.25" customHeight="1">
      <c r="D45" s="435" t="s">
        <v>477</v>
      </c>
      <c r="E45" s="436"/>
      <c r="F45" s="436"/>
      <c r="G45" s="436"/>
      <c r="H45" s="436"/>
      <c r="I45" s="436"/>
      <c r="J45" s="437"/>
    </row>
    <row r="46" spans="4:10" ht="84.75" customHeight="1">
      <c r="D46" s="435" t="s">
        <v>478</v>
      </c>
      <c r="E46" s="436"/>
      <c r="F46" s="436"/>
      <c r="G46" s="436"/>
      <c r="H46" s="436"/>
      <c r="I46" s="436"/>
      <c r="J46" s="437"/>
    </row>
    <row r="47" spans="4:10" ht="61.5" customHeight="1">
      <c r="D47" s="468" t="s">
        <v>479</v>
      </c>
      <c r="E47" s="469"/>
      <c r="F47" s="469"/>
      <c r="G47" s="469"/>
      <c r="H47" s="469"/>
      <c r="I47" s="469"/>
      <c r="J47" s="470"/>
    </row>
    <row r="48" spans="4:10">
      <c r="I48" s="266"/>
    </row>
    <row r="49" spans="4:10">
      <c r="I49" s="266"/>
    </row>
    <row r="50" spans="4:10" ht="15.75">
      <c r="D50" s="438" t="s">
        <v>643</v>
      </c>
      <c r="E50" s="439"/>
      <c r="F50" s="439"/>
      <c r="G50" s="439"/>
      <c r="H50" s="439"/>
      <c r="I50" s="439"/>
      <c r="J50" s="440"/>
    </row>
    <row r="51" spans="4:10" ht="20.100000000000001" customHeight="1">
      <c r="D51" s="422" t="s">
        <v>480</v>
      </c>
      <c r="E51" s="422"/>
      <c r="F51" s="422"/>
      <c r="G51" s="422"/>
      <c r="H51" s="422"/>
      <c r="I51" s="422"/>
      <c r="J51" s="422"/>
    </row>
    <row r="52" spans="4:10" ht="20.100000000000001" customHeight="1">
      <c r="D52" s="422" t="s">
        <v>481</v>
      </c>
      <c r="E52" s="422"/>
      <c r="F52" s="422"/>
      <c r="G52" s="422"/>
      <c r="H52" s="422"/>
      <c r="I52" s="422"/>
      <c r="J52" s="422"/>
    </row>
    <row r="53" spans="4:10" ht="20.100000000000001" customHeight="1">
      <c r="D53" s="422" t="s">
        <v>482</v>
      </c>
      <c r="E53" s="422"/>
      <c r="F53" s="422"/>
      <c r="G53" s="422"/>
      <c r="H53" s="422"/>
      <c r="I53" s="422"/>
      <c r="J53" s="422"/>
    </row>
    <row r="54" spans="4:10" ht="42" customHeight="1">
      <c r="D54" s="422" t="s">
        <v>483</v>
      </c>
      <c r="E54" s="422"/>
      <c r="F54" s="422"/>
      <c r="G54" s="422"/>
      <c r="H54" s="422"/>
      <c r="I54" s="422"/>
      <c r="J54" s="422"/>
    </row>
    <row r="55" spans="4:10" ht="38.25" customHeight="1">
      <c r="D55" s="422" t="s">
        <v>484</v>
      </c>
      <c r="E55" s="422"/>
      <c r="F55" s="422"/>
      <c r="G55" s="422"/>
      <c r="H55" s="422"/>
      <c r="I55" s="422"/>
      <c r="J55" s="422"/>
    </row>
    <row r="56" spans="4:10" ht="38.25" customHeight="1">
      <c r="D56" s="442" t="s">
        <v>485</v>
      </c>
      <c r="E56" s="422"/>
      <c r="F56" s="422"/>
      <c r="G56" s="422"/>
      <c r="H56" s="422"/>
      <c r="I56" s="422"/>
      <c r="J56" s="422"/>
    </row>
    <row r="57" spans="4:10" ht="38.25" customHeight="1">
      <c r="D57" s="442" t="s">
        <v>486</v>
      </c>
      <c r="E57" s="422"/>
      <c r="F57" s="422"/>
      <c r="G57" s="422"/>
      <c r="H57" s="422"/>
      <c r="I57" s="422"/>
      <c r="J57" s="422"/>
    </row>
    <row r="58" spans="4:10" ht="25.5" customHeight="1">
      <c r="D58" s="443" t="s">
        <v>487</v>
      </c>
      <c r="E58" s="441"/>
      <c r="F58" s="441"/>
      <c r="G58" s="441"/>
      <c r="H58" s="441"/>
      <c r="I58" s="441"/>
      <c r="J58" s="441"/>
    </row>
    <row r="59" spans="4:10" ht="27.75" customHeight="1">
      <c r="D59" s="441" t="s">
        <v>488</v>
      </c>
      <c r="E59" s="441"/>
      <c r="F59" s="441"/>
      <c r="G59" s="441"/>
      <c r="H59" s="441"/>
      <c r="I59" s="441"/>
      <c r="J59" s="441"/>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customWidth="1"/>
    <col min="24" max="24" width="7.85546875"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13</v>
      </c>
      <c r="X9" s="506"/>
      <c r="Y9" s="506" t="s">
        <v>14</v>
      </c>
      <c r="Z9" s="484" t="s">
        <v>499</v>
      </c>
      <c r="AA9" s="547" t="s">
        <v>517</v>
      </c>
      <c r="AR9" t="s">
        <v>395</v>
      </c>
    </row>
    <row r="10" spans="5:45"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Y10" s="506"/>
      <c r="Z10" s="506"/>
      <c r="AA10" s="548"/>
      <c r="AR10" t="s">
        <v>396</v>
      </c>
    </row>
    <row r="11" spans="5:45"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40" t="s">
        <v>20</v>
      </c>
      <c r="X11" s="40" t="s">
        <v>21</v>
      </c>
      <c r="Y11" s="506"/>
      <c r="Z11" s="506"/>
      <c r="AA11" s="549"/>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codeName="Sheet5">
    <tabColor theme="7"/>
  </sheetPr>
  <dimension ref="A1:XFC20"/>
  <sheetViews>
    <sheetView showGridLines="0" topLeftCell="G7" zoomScale="85" zoomScaleNormal="85" workbookViewId="0">
      <selection activeCell="E26" sqref="E2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customWidth="1"/>
    <col min="26" max="26" width="8.42578125"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4</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47" t="s">
        <v>137</v>
      </c>
      <c r="E9" s="506" t="s">
        <v>34</v>
      </c>
      <c r="F9" s="506"/>
      <c r="G9" s="547" t="s">
        <v>136</v>
      </c>
      <c r="H9" s="506" t="s">
        <v>1</v>
      </c>
      <c r="I9" s="484" t="s">
        <v>426</v>
      </c>
      <c r="J9" s="506" t="s">
        <v>3</v>
      </c>
      <c r="K9" s="506" t="s">
        <v>4</v>
      </c>
      <c r="L9" s="506" t="s">
        <v>5</v>
      </c>
      <c r="M9" s="506" t="s">
        <v>6</v>
      </c>
      <c r="N9" s="506" t="s">
        <v>7</v>
      </c>
      <c r="O9" s="506" t="s">
        <v>8</v>
      </c>
      <c r="P9" s="506"/>
      <c r="Q9" s="506"/>
      <c r="R9" s="506"/>
      <c r="S9" s="506" t="s">
        <v>9</v>
      </c>
      <c r="T9" s="547" t="s">
        <v>505</v>
      </c>
      <c r="U9" s="547" t="s">
        <v>134</v>
      </c>
      <c r="V9" s="506" t="s">
        <v>107</v>
      </c>
      <c r="W9" s="506" t="s">
        <v>12</v>
      </c>
      <c r="X9" s="506"/>
      <c r="Y9" s="506" t="s">
        <v>13</v>
      </c>
      <c r="Z9" s="506"/>
      <c r="AA9" s="506" t="s">
        <v>14</v>
      </c>
      <c r="AB9" s="484" t="s">
        <v>499</v>
      </c>
      <c r="AC9" s="547" t="s">
        <v>517</v>
      </c>
      <c r="AD9"/>
      <c r="AR9" s="7"/>
      <c r="AV9" t="s">
        <v>34</v>
      </c>
    </row>
    <row r="10" spans="4:53" ht="31.5" customHeight="1">
      <c r="D10" s="548"/>
      <c r="E10" s="506"/>
      <c r="F10" s="506"/>
      <c r="G10" s="548"/>
      <c r="H10" s="506"/>
      <c r="I10" s="506"/>
      <c r="J10" s="506"/>
      <c r="K10" s="506"/>
      <c r="L10" s="506"/>
      <c r="M10" s="506"/>
      <c r="N10" s="506"/>
      <c r="O10" s="506" t="s">
        <v>15</v>
      </c>
      <c r="P10" s="506"/>
      <c r="Q10" s="506"/>
      <c r="R10" s="506" t="s">
        <v>16</v>
      </c>
      <c r="S10" s="506"/>
      <c r="T10" s="548"/>
      <c r="U10" s="548"/>
      <c r="V10" s="506"/>
      <c r="W10" s="506"/>
      <c r="X10" s="506"/>
      <c r="Y10" s="506"/>
      <c r="Z10" s="506"/>
      <c r="AA10" s="506"/>
      <c r="AB10" s="506"/>
      <c r="AC10" s="548"/>
      <c r="AD10"/>
      <c r="AR10" s="7"/>
      <c r="AV10" t="s">
        <v>437</v>
      </c>
    </row>
    <row r="11" spans="4:53" ht="78.75" customHeight="1">
      <c r="D11" s="549"/>
      <c r="E11" s="506"/>
      <c r="F11" s="506"/>
      <c r="G11" s="549"/>
      <c r="H11" s="506"/>
      <c r="I11" s="506"/>
      <c r="J11" s="506"/>
      <c r="K11" s="506"/>
      <c r="L11" s="506"/>
      <c r="M11" s="506"/>
      <c r="N11" s="506"/>
      <c r="O11" s="40" t="s">
        <v>17</v>
      </c>
      <c r="P11" s="40" t="s">
        <v>18</v>
      </c>
      <c r="Q11" s="40" t="s">
        <v>19</v>
      </c>
      <c r="R11" s="506"/>
      <c r="S11" s="506"/>
      <c r="T11" s="549"/>
      <c r="U11" s="549"/>
      <c r="V11" s="506"/>
      <c r="W11" s="40" t="s">
        <v>20</v>
      </c>
      <c r="X11" s="40" t="s">
        <v>21</v>
      </c>
      <c r="Y11" s="40" t="s">
        <v>20</v>
      </c>
      <c r="Z11" s="40" t="s">
        <v>21</v>
      </c>
      <c r="AA11" s="506"/>
      <c r="AB11" s="506"/>
      <c r="AC11" s="549"/>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f>IF(COUNT(H19:$AA$15003)=0,"",SUM(AC1:AC65537))</f>
        <v>0</v>
      </c>
      <c r="AF13" s="374">
        <f>IF(SUM(I13:AA13)&gt;0,1,0)</f>
        <v>0</v>
      </c>
      <c r="AG13" s="374">
        <f>IF(COUNT(H19:$AA$14997)=0,"",SUM(AF1:AF65531))</f>
        <v>4</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4">
        <v>1</v>
      </c>
      <c r="E15" s="419" t="s">
        <v>452</v>
      </c>
      <c r="F15" s="402"/>
      <c r="G15" s="399" t="s">
        <v>714</v>
      </c>
      <c r="H15" s="400" t="s">
        <v>715</v>
      </c>
      <c r="I15" s="47">
        <v>1</v>
      </c>
      <c r="J15" s="401">
        <v>5463350</v>
      </c>
      <c r="K15" s="47"/>
      <c r="L15" s="47"/>
      <c r="M15" s="418">
        <f>+IFERROR(IF(COUNT(J15:L15),ROUND(SUM(J15:L15),0),""),"")</f>
        <v>5463350</v>
      </c>
      <c r="N15" s="236">
        <f>+IFERROR(IF(COUNT(M15),ROUND(M15/'Shareholding Pattern'!$L$57*100,2),""),0)</f>
        <v>10.44</v>
      </c>
      <c r="O15" s="206">
        <f>IF(J15="","",J15)</f>
        <v>5463350</v>
      </c>
      <c r="P15" s="206"/>
      <c r="Q15" s="186">
        <f>+IFERROR(IF(COUNT(O15:P15),ROUND(SUM(O15,P15),2),""),"")</f>
        <v>5463350</v>
      </c>
      <c r="R15" s="236">
        <f>+IFERROR(IF(COUNT(Q15),ROUND(Q15/('Shareholding Pattern'!$P$58)*100,2),""),0)</f>
        <v>10.44</v>
      </c>
      <c r="S15" s="47"/>
      <c r="T15" s="47"/>
      <c r="U15" s="418" t="str">
        <f>+IFERROR(IF(COUNT(S15:T15),ROUND(SUM(S15:T15),0),""),"")</f>
        <v/>
      </c>
      <c r="V15" s="236">
        <f>+IFERROR(IF(COUNT(M15,U15),ROUND(SUM(U15,M15)/SUM('Shareholding Pattern'!$L$57,'Shareholding Pattern'!$T$57)*100,2),""),0)</f>
        <v>10.44</v>
      </c>
      <c r="W15" s="47"/>
      <c r="X15" s="235" t="str">
        <f>+IFERROR(IF(COUNT(W15),ROUND(SUM(W15)/SUM(M15)*100,2),""),0)</f>
        <v/>
      </c>
      <c r="Y15" s="47">
        <v>3296561</v>
      </c>
      <c r="Z15" s="186">
        <f>+IFERROR(IF(COUNT(Y15),ROUND(SUM(Y15)/SUM(M15)*100,2),""),0)</f>
        <v>60.34</v>
      </c>
      <c r="AA15" s="401">
        <v>5463350</v>
      </c>
      <c r="AB15" s="283"/>
      <c r="AC15" s="333" t="s">
        <v>519</v>
      </c>
      <c r="AD15" s="289" t="str">
        <f>IF(COUNT(H21:$AA$15003)=0,"",SUM(AC3:AC65539))</f>
        <v/>
      </c>
      <c r="AE15" s="11"/>
      <c r="AF15" s="374">
        <f>IF(SUM(I15:AA15)&gt;0,1,0)</f>
        <v>1</v>
      </c>
    </row>
    <row r="16" spans="4:53" ht="24.75" customHeight="1">
      <c r="D16" s="194">
        <v>2</v>
      </c>
      <c r="E16" s="419" t="s">
        <v>452</v>
      </c>
      <c r="F16" s="402"/>
      <c r="G16" s="399" t="s">
        <v>716</v>
      </c>
      <c r="H16" s="400" t="s">
        <v>717</v>
      </c>
      <c r="I16" s="47">
        <v>1</v>
      </c>
      <c r="J16" s="401">
        <v>4771323</v>
      </c>
      <c r="K16" s="47"/>
      <c r="L16" s="47"/>
      <c r="M16" s="418">
        <f>+IFERROR(IF(COUNT(J16:L16),ROUND(SUM(J16:L16),0),""),"")</f>
        <v>4771323</v>
      </c>
      <c r="N16" s="236">
        <f>+IFERROR(IF(COUNT(M16),ROUND(M16/'Shareholding Pattern'!$L$57*100,2),""),0)</f>
        <v>9.11</v>
      </c>
      <c r="O16" s="206">
        <f>IF(J16="","",J16)</f>
        <v>4771323</v>
      </c>
      <c r="P16" s="206"/>
      <c r="Q16" s="186">
        <f>+IFERROR(IF(COUNT(O16:P16),ROUND(SUM(O16,P16),2),""),"")</f>
        <v>4771323</v>
      </c>
      <c r="R16" s="236">
        <f>+IFERROR(IF(COUNT(Q16),ROUND(Q16/('Shareholding Pattern'!$P$58)*100,2),""),0)</f>
        <v>9.11</v>
      </c>
      <c r="S16" s="47"/>
      <c r="T16" s="47"/>
      <c r="U16" s="418" t="str">
        <f>+IFERROR(IF(COUNT(S16:T16),ROUND(SUM(S16:T16),0),""),"")</f>
        <v/>
      </c>
      <c r="V16" s="236">
        <f>+IFERROR(IF(COUNT(M16,U16),ROUND(SUM(U16,M16)/SUM('Shareholding Pattern'!$L$57,'Shareholding Pattern'!$T$57)*100,2),""),0)</f>
        <v>9.11</v>
      </c>
      <c r="W16" s="47"/>
      <c r="X16" s="235" t="str">
        <f>+IFERROR(IF(COUNT(W16),ROUND(SUM(W16)/SUM(M16)*100,2),""),0)</f>
        <v/>
      </c>
      <c r="Y16" s="47">
        <v>0</v>
      </c>
      <c r="Z16" s="186">
        <f>+IFERROR(IF(COUNT(Y16),ROUND(SUM(Y16)/SUM(M16)*100,2),""),0)</f>
        <v>0</v>
      </c>
      <c r="AA16" s="401">
        <v>4771323</v>
      </c>
      <c r="AB16" s="283"/>
      <c r="AC16" s="333" t="s">
        <v>519</v>
      </c>
      <c r="AD16" s="289" t="str">
        <f>IF(COUNT(H22:$AA$15003)=0,"",SUM(AC4:AC65540))</f>
        <v/>
      </c>
      <c r="AE16" s="11"/>
      <c r="AF16" s="374">
        <f>IF(SUM(I16:AA16)&gt;0,1,0)</f>
        <v>1</v>
      </c>
    </row>
    <row r="17" spans="4:32" ht="24.75" customHeight="1">
      <c r="D17" s="194">
        <v>3</v>
      </c>
      <c r="E17" s="419" t="s">
        <v>498</v>
      </c>
      <c r="F17" s="402"/>
      <c r="G17" s="402" t="s">
        <v>718</v>
      </c>
      <c r="H17" s="47" t="s">
        <v>719</v>
      </c>
      <c r="I17" s="47">
        <v>1</v>
      </c>
      <c r="J17" s="47">
        <v>9566575</v>
      </c>
      <c r="K17" s="47"/>
      <c r="L17" s="47"/>
      <c r="M17" s="418">
        <f>+IFERROR(IF(COUNT(J17:L17),ROUND(SUM(J17:L17),0),""),"")</f>
        <v>9566575</v>
      </c>
      <c r="N17" s="236">
        <f>+IFERROR(IF(COUNT(M17),ROUND(M17/'Shareholding Pattern'!$L$57*100,2),""),0)</f>
        <v>18.27</v>
      </c>
      <c r="O17" s="206">
        <f>IF(J17="","",J17)</f>
        <v>9566575</v>
      </c>
      <c r="P17" s="206"/>
      <c r="Q17" s="186">
        <f>+IFERROR(IF(COUNT(O17:P17),ROUND(SUM(O17,P17),2),""),"")</f>
        <v>9566575</v>
      </c>
      <c r="R17" s="236">
        <f>+IFERROR(IF(COUNT(Q17),ROUND(Q17/('Shareholding Pattern'!$P$58)*100,2),""),0)</f>
        <v>18.27</v>
      </c>
      <c r="S17" s="47"/>
      <c r="T17" s="47"/>
      <c r="U17" s="418" t="str">
        <f>+IFERROR(IF(COUNT(S17:T17),ROUND(SUM(S17:T17),0),""),"")</f>
        <v/>
      </c>
      <c r="V17" s="236">
        <f>+IFERROR(IF(COUNT(M17,U17),ROUND(SUM(U17,M17)/SUM('Shareholding Pattern'!$L$57,'Shareholding Pattern'!$T$57)*100,2),""),0)</f>
        <v>18.27</v>
      </c>
      <c r="W17" s="47"/>
      <c r="X17" s="235" t="str">
        <f>+IFERROR(IF(COUNT(W17),ROUND(SUM(W17)/SUM(M17)*100,2),""),0)</f>
        <v/>
      </c>
      <c r="Y17" s="47">
        <v>0</v>
      </c>
      <c r="Z17" s="186">
        <f>+IFERROR(IF(COUNT(Y17),ROUND(SUM(Y17)/SUM(M17)*100,2),""),0)</f>
        <v>0</v>
      </c>
      <c r="AA17" s="47">
        <v>9566575</v>
      </c>
      <c r="AB17" s="283"/>
      <c r="AC17" s="333" t="s">
        <v>520</v>
      </c>
      <c r="AD17" s="289" t="str">
        <f>IF(COUNT(H23:$AA$15003)=0,"",SUM(AC5:AC65541))</f>
        <v/>
      </c>
      <c r="AE17" s="11"/>
      <c r="AF17" s="374">
        <f>IF(SUM(I17:AA17)&gt;0,1,0)</f>
        <v>1</v>
      </c>
    </row>
    <row r="18" spans="4:32" ht="24.75" customHeight="1">
      <c r="D18" s="194">
        <v>4</v>
      </c>
      <c r="E18" s="419" t="s">
        <v>498</v>
      </c>
      <c r="F18" s="402"/>
      <c r="G18" s="402" t="s">
        <v>720</v>
      </c>
      <c r="H18" s="47" t="s">
        <v>721</v>
      </c>
      <c r="I18" s="47">
        <v>1</v>
      </c>
      <c r="J18" s="47">
        <v>5383501</v>
      </c>
      <c r="K18" s="47"/>
      <c r="L18" s="47"/>
      <c r="M18" s="418">
        <f>+IFERROR(IF(COUNT(J18:L18),ROUND(SUM(J18:L18),0),""),"")</f>
        <v>5383501</v>
      </c>
      <c r="N18" s="236">
        <f>+IFERROR(IF(COUNT(M18),ROUND(M18/'Shareholding Pattern'!$L$57*100,2),""),0)</f>
        <v>10.28</v>
      </c>
      <c r="O18" s="206">
        <f>IF(J18="","",J18)</f>
        <v>5383501</v>
      </c>
      <c r="P18" s="206"/>
      <c r="Q18" s="186">
        <f>+IFERROR(IF(COUNT(O18:P18),ROUND(SUM(O18,P18),2),""),"")</f>
        <v>5383501</v>
      </c>
      <c r="R18" s="236">
        <f>+IFERROR(IF(COUNT(Q18),ROUND(Q18/('Shareholding Pattern'!$P$58)*100,2),""),0)</f>
        <v>10.28</v>
      </c>
      <c r="S18" s="47"/>
      <c r="T18" s="47"/>
      <c r="U18" s="418" t="str">
        <f>+IFERROR(IF(COUNT(S18:T18),ROUND(SUM(S18:T18),0),""),"")</f>
        <v/>
      </c>
      <c r="V18" s="236">
        <f>+IFERROR(IF(COUNT(M18,U18),ROUND(SUM(U18,M18)/SUM('Shareholding Pattern'!$L$57,'Shareholding Pattern'!$T$57)*100,2),""),0)</f>
        <v>10.28</v>
      </c>
      <c r="W18" s="47"/>
      <c r="X18" s="235" t="str">
        <f>+IFERROR(IF(COUNT(W18),ROUND(SUM(W18)/SUM(M18)*100,2),""),0)</f>
        <v/>
      </c>
      <c r="Y18" s="47">
        <v>0</v>
      </c>
      <c r="Z18" s="186">
        <f>+IFERROR(IF(COUNT(Y18),ROUND(SUM(Y18)/SUM(M18)*100,2),""),0)</f>
        <v>0</v>
      </c>
      <c r="AA18" s="47">
        <v>5383501</v>
      </c>
      <c r="AB18" s="283"/>
      <c r="AC18" s="333" t="s">
        <v>520</v>
      </c>
      <c r="AD18" s="289" t="str">
        <f>IF(COUNT(H24:$AA$15003)=0,"",SUM(AC6:AC65542))</f>
        <v/>
      </c>
      <c r="AE18" s="11"/>
      <c r="AF18" s="374">
        <f>IF(SUM(I18:AA18)&gt;0,1,0)</f>
        <v>1</v>
      </c>
    </row>
    <row r="19" spans="4:32" ht="18.75" hidden="1" customHeight="1">
      <c r="D19" s="45"/>
      <c r="Z19" s="212"/>
    </row>
    <row r="20" spans="4:32" ht="20.100000000000001" customHeight="1">
      <c r="D20" s="59"/>
      <c r="E20" s="213" t="s">
        <v>450</v>
      </c>
      <c r="F20" s="36"/>
      <c r="G20" s="60"/>
      <c r="H20" s="213" t="s">
        <v>19</v>
      </c>
      <c r="I20" s="64">
        <f>+IFERROR(IF(COUNT(I14:I19),ROUND(SUM(I14:I19),0),""),"")</f>
        <v>4</v>
      </c>
      <c r="J20" s="64">
        <f>+IFERROR(IF(COUNT(J14:J19),ROUND(SUM(J14:J19),0),""),"")</f>
        <v>25184749</v>
      </c>
      <c r="K20" s="64" t="str">
        <f>+IFERROR(IF(COUNT(K14:K19),ROUND(SUM(K14:K19),0),""),"")</f>
        <v/>
      </c>
      <c r="L20" s="64" t="str">
        <f>+IFERROR(IF(COUNT(L14:L19),ROUND(SUM(L14:L19),0),""),"")</f>
        <v/>
      </c>
      <c r="M20" s="64">
        <f>+IFERROR(IF(COUNT(M14:M19),ROUND(SUM(M14:M19),0),""),"")</f>
        <v>25184749</v>
      </c>
      <c r="N20" s="235">
        <f>+IFERROR(IF(COUNT(M20),ROUND(M20/'Shareholding Pattern'!$L$57*100,2),""),0)</f>
        <v>48.11</v>
      </c>
      <c r="O20" s="188">
        <f>+IFERROR(IF(COUNT(O14:O19),ROUND(SUM(O14:O19),0),""),"")</f>
        <v>25184749</v>
      </c>
      <c r="P20" s="188" t="str">
        <f>+IFERROR(IF(COUNT(P14:P19),ROUND(SUM(P14:P19),0),""),"")</f>
        <v/>
      </c>
      <c r="Q20" s="188">
        <f>+IFERROR(IF(COUNT(Q14:Q19),ROUND(SUM(Q14:Q19),0),""),"")</f>
        <v>25184749</v>
      </c>
      <c r="R20" s="235">
        <f>+IFERROR(IF(COUNT(Q20),ROUND(Q20/('Shareholding Pattern'!$P$58)*100,2),""),0)</f>
        <v>48.11</v>
      </c>
      <c r="S20" s="64" t="str">
        <f>+IFERROR(IF(COUNT(S14:S19),ROUND(SUM(S14:S19),0),""),"")</f>
        <v/>
      </c>
      <c r="T20" s="64" t="str">
        <f>+IFERROR(IF(COUNT(T14:T19),ROUND(SUM(T14:T19),0),""),"")</f>
        <v/>
      </c>
      <c r="U20" s="64" t="str">
        <f>+IFERROR(IF(COUNT(U14:U19),ROUND(SUM(U14:U19),0),""),"")</f>
        <v/>
      </c>
      <c r="V20" s="235">
        <f>+IFERROR(IF(COUNT(M20,U20),ROUND(SUM(U20,M20)/SUM('Shareholding Pattern'!$L$57,'Shareholding Pattern'!$T$57)*100,2),""),0)</f>
        <v>48.11</v>
      </c>
      <c r="W20" s="64" t="str">
        <f>+IFERROR(IF(COUNT(W14:W19),ROUND(SUM(W14:W19),0),""),"")</f>
        <v/>
      </c>
      <c r="X20" s="235" t="str">
        <f>+IFERROR(IF(COUNT(W20),ROUND(SUM(W20)/SUM(M20)*100,2),""),0)</f>
        <v/>
      </c>
      <c r="Y20" s="64">
        <f>+IFERROR(IF(COUNT(Y14:Y19),ROUND(SUM(Y14:Y19),0),""),"")</f>
        <v>3296561</v>
      </c>
      <c r="Z20" s="235">
        <f>+IFERROR(IF(COUNT(Y20),ROUND(SUM(Y20)/SUM(M20)*100,2),""),0)</f>
        <v>13.09</v>
      </c>
      <c r="AA20" s="64">
        <f>+IFERROR(IF(COUNT(AA14:AA19),ROUND(SUM(AA14:AA19),0),""),"")</f>
        <v>25184749</v>
      </c>
    </row>
  </sheetData>
  <sheetProtection sheet="1" objects="1" scenarios="1"/>
  <sortState ref="G19:AA24">
    <sortCondition ref="AA19"/>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18">
      <formula1>M13</formula1>
    </dataValidation>
    <dataValidation type="whole" operator="lessThanOrEqual" allowBlank="1" showInputMessage="1" showErrorMessage="1" sqref="W13 W15:W18">
      <formula1>J13</formula1>
    </dataValidation>
    <dataValidation type="whole" operator="lessThanOrEqual" allowBlank="1" showInputMessage="1" showErrorMessage="1" sqref="Y13 Y15:Y18">
      <formula1>J13</formula1>
    </dataValidation>
    <dataValidation type="textLength" operator="equal" allowBlank="1" showInputMessage="1" showErrorMessage="1" prompt="[A-Z][A-Z][A-Z][A-Z][A-Z][0-9][0-9][0-9][0-9][A-Z]&#10;&#10;In absence of PAN write : ZZZZZ9999Z" sqref="H13 H15:H18">
      <formula1>10</formula1>
    </dataValidation>
    <dataValidation type="whole" operator="greaterThanOrEqual" allowBlank="1" showInputMessage="1" showErrorMessage="1" sqref="S13:T13 I13:L13 O13:P13 S15:T18 I15:L18 O15:P18">
      <formula1>0</formula1>
    </dataValidation>
    <dataValidation type="list" allowBlank="1" showInputMessage="1" showErrorMessage="1" sqref="E13 E15:E18">
      <formula1>$AR$1:$AR$6</formula1>
    </dataValidation>
    <dataValidation type="list" allowBlank="1" showInputMessage="1" showErrorMessage="1" sqref="F13 F15:F18">
      <formula1>$AV$9:$AV$10</formula1>
    </dataValidation>
    <dataValidation type="list" allowBlank="1" showInputMessage="1" showErrorMessage="1" sqref="AC13 AC15:AC18">
      <formula1>$AZ$2:$BA$2</formula1>
    </dataValidation>
  </dataValidations>
  <hyperlinks>
    <hyperlink ref="H20" location="'Shareholding Pattern'!F17" display="Total"/>
    <hyperlink ref="E20" location="'Shareholding Pattern'!F17" display="Total"/>
  </hyperlink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customWidth="1"/>
    <col min="24" max="24" width="9.140625"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13</v>
      </c>
      <c r="X9" s="506"/>
      <c r="Y9" s="506" t="s">
        <v>14</v>
      </c>
      <c r="Z9" s="484" t="s">
        <v>499</v>
      </c>
      <c r="AA9" s="547" t="s">
        <v>517</v>
      </c>
    </row>
    <row r="10" spans="5:45"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Y10" s="506"/>
      <c r="Z10" s="506"/>
      <c r="AA10" s="548"/>
    </row>
    <row r="11" spans="5:45"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40" t="s">
        <v>20</v>
      </c>
      <c r="X11" s="40" t="s">
        <v>21</v>
      </c>
      <c r="Y11" s="506"/>
      <c r="Z11" s="506"/>
      <c r="AA11" s="549"/>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customWidth="1"/>
    <col min="24" max="24" width="7.28515625"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13</v>
      </c>
      <c r="X9" s="506"/>
      <c r="Y9" s="506" t="s">
        <v>14</v>
      </c>
      <c r="Z9" s="484" t="s">
        <v>499</v>
      </c>
      <c r="AA9" s="547" t="s">
        <v>517</v>
      </c>
    </row>
    <row r="10" spans="5:45"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Y10" s="506"/>
      <c r="Z10" s="506"/>
      <c r="AA10" s="548"/>
    </row>
    <row r="11" spans="5:45"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40" t="s">
        <v>20</v>
      </c>
      <c r="X11" s="40" t="s">
        <v>21</v>
      </c>
      <c r="Y11" s="506"/>
      <c r="Z11" s="506"/>
      <c r="AA11" s="549"/>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customWidth="1"/>
    <col min="24" max="24" width="7.5703125"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13</v>
      </c>
      <c r="X9" s="506"/>
      <c r="Y9" s="506" t="s">
        <v>14</v>
      </c>
      <c r="Z9" s="484" t="s">
        <v>499</v>
      </c>
      <c r="AA9" s="547" t="s">
        <v>517</v>
      </c>
      <c r="AR9" t="s">
        <v>396</v>
      </c>
    </row>
    <row r="10" spans="5:45"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Y10" s="506"/>
      <c r="Z10" s="506"/>
      <c r="AA10" s="548"/>
      <c r="AR10" t="s">
        <v>397</v>
      </c>
    </row>
    <row r="11" spans="5:45"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40" t="s">
        <v>20</v>
      </c>
      <c r="X11" s="40" t="s">
        <v>21</v>
      </c>
      <c r="Y11" s="506"/>
      <c r="Z11" s="506"/>
      <c r="AA11" s="549"/>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customWidth="1"/>
    <col min="24" max="24" width="8.5703125"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13</v>
      </c>
      <c r="X9" s="506"/>
      <c r="Y9" s="506" t="s">
        <v>14</v>
      </c>
      <c r="Z9" s="484" t="s">
        <v>499</v>
      </c>
      <c r="AA9" s="547" t="s">
        <v>517</v>
      </c>
      <c r="AR9" t="s">
        <v>396</v>
      </c>
    </row>
    <row r="10" spans="5:45"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Y10" s="506"/>
      <c r="Z10" s="506"/>
      <c r="AA10" s="548"/>
      <c r="AR10" t="s">
        <v>397</v>
      </c>
    </row>
    <row r="11" spans="5:45"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40" t="s">
        <v>20</v>
      </c>
      <c r="X11" s="40" t="s">
        <v>21</v>
      </c>
      <c r="Y11" s="506"/>
      <c r="Z11" s="506"/>
      <c r="AA11" s="549"/>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customWidth="1"/>
    <col min="26" max="26" width="8.42578125"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47" t="s">
        <v>137</v>
      </c>
      <c r="E9" s="506" t="s">
        <v>34</v>
      </c>
      <c r="F9" s="506"/>
      <c r="G9" s="547" t="s">
        <v>136</v>
      </c>
      <c r="H9" s="506" t="s">
        <v>1</v>
      </c>
      <c r="I9" s="484" t="s">
        <v>426</v>
      </c>
      <c r="J9" s="506" t="s">
        <v>3</v>
      </c>
      <c r="K9" s="506" t="s">
        <v>4</v>
      </c>
      <c r="L9" s="506" t="s">
        <v>5</v>
      </c>
      <c r="M9" s="506" t="s">
        <v>6</v>
      </c>
      <c r="N9" s="506" t="s">
        <v>7</v>
      </c>
      <c r="O9" s="506" t="s">
        <v>8</v>
      </c>
      <c r="P9" s="506"/>
      <c r="Q9" s="506"/>
      <c r="R9" s="506"/>
      <c r="S9" s="506" t="s">
        <v>9</v>
      </c>
      <c r="T9" s="547" t="s">
        <v>505</v>
      </c>
      <c r="U9" s="547" t="s">
        <v>134</v>
      </c>
      <c r="V9" s="506" t="s">
        <v>107</v>
      </c>
      <c r="W9" s="506" t="s">
        <v>12</v>
      </c>
      <c r="X9" s="506"/>
      <c r="Y9" s="506" t="s">
        <v>13</v>
      </c>
      <c r="Z9" s="506"/>
      <c r="AA9" s="506" t="s">
        <v>14</v>
      </c>
      <c r="AB9" s="484" t="s">
        <v>499</v>
      </c>
      <c r="AC9" s="547" t="s">
        <v>517</v>
      </c>
      <c r="AD9"/>
      <c r="AS9" s="63"/>
      <c r="AV9" t="s">
        <v>34</v>
      </c>
    </row>
    <row r="10" spans="4:53" ht="31.5" customHeight="1">
      <c r="D10" s="548"/>
      <c r="E10" s="506"/>
      <c r="F10" s="506"/>
      <c r="G10" s="548"/>
      <c r="H10" s="506"/>
      <c r="I10" s="506"/>
      <c r="J10" s="506"/>
      <c r="K10" s="506"/>
      <c r="L10" s="506"/>
      <c r="M10" s="506"/>
      <c r="N10" s="506"/>
      <c r="O10" s="506" t="s">
        <v>15</v>
      </c>
      <c r="P10" s="506"/>
      <c r="Q10" s="506"/>
      <c r="R10" s="506" t="s">
        <v>16</v>
      </c>
      <c r="S10" s="506"/>
      <c r="T10" s="548"/>
      <c r="U10" s="548"/>
      <c r="V10" s="506"/>
      <c r="W10" s="506"/>
      <c r="X10" s="506"/>
      <c r="Y10" s="506"/>
      <c r="Z10" s="506"/>
      <c r="AA10" s="506"/>
      <c r="AB10" s="506"/>
      <c r="AC10" s="548"/>
      <c r="AD10"/>
      <c r="AS10" s="63"/>
      <c r="AV10" t="s">
        <v>437</v>
      </c>
    </row>
    <row r="11" spans="4:53" ht="78.75" customHeight="1">
      <c r="D11" s="549"/>
      <c r="E11" s="506"/>
      <c r="F11" s="506"/>
      <c r="G11" s="549"/>
      <c r="H11" s="506"/>
      <c r="I11" s="506"/>
      <c r="J11" s="506"/>
      <c r="K11" s="506"/>
      <c r="L11" s="506"/>
      <c r="M11" s="506"/>
      <c r="N11" s="506"/>
      <c r="O11" s="40" t="s">
        <v>17</v>
      </c>
      <c r="P11" s="40" t="s">
        <v>18</v>
      </c>
      <c r="Q11" s="40" t="s">
        <v>19</v>
      </c>
      <c r="R11" s="506"/>
      <c r="S11" s="506"/>
      <c r="T11" s="549"/>
      <c r="U11" s="549"/>
      <c r="V11" s="506"/>
      <c r="W11" s="40" t="s">
        <v>20</v>
      </c>
      <c r="X11" s="40" t="s">
        <v>21</v>
      </c>
      <c r="Y11" s="40" t="s">
        <v>20</v>
      </c>
      <c r="Z11" s="40" t="s">
        <v>21</v>
      </c>
      <c r="AA11" s="506"/>
      <c r="AB11" s="506"/>
      <c r="AC11" s="549"/>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29"/>
  <sheetViews>
    <sheetView showGridLines="0" topLeftCell="E4" zoomScale="90" zoomScaleNormal="90" workbookViewId="0">
      <selection activeCell="F17" sqref="F1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77" t="s">
        <v>108</v>
      </c>
      <c r="F5" s="478"/>
      <c r="S5" s="18" t="s">
        <v>503</v>
      </c>
    </row>
    <row r="6" spans="5:24" ht="20.100000000000001" customHeight="1">
      <c r="E6" s="19" t="s">
        <v>124</v>
      </c>
      <c r="F6" s="294" t="s">
        <v>710</v>
      </c>
    </row>
    <row r="7" spans="5:24" ht="20.100000000000001" customHeight="1">
      <c r="E7" s="19" t="s">
        <v>508</v>
      </c>
      <c r="F7" s="294"/>
      <c r="M7" s="18" t="s">
        <v>414</v>
      </c>
      <c r="X7" s="18" t="s">
        <v>111</v>
      </c>
    </row>
    <row r="8" spans="5:24" ht="20.100000000000001" customHeight="1">
      <c r="E8" s="19" t="s">
        <v>509</v>
      </c>
      <c r="F8" s="373"/>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76"/>
      <c r="F18" s="476"/>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7" t="s">
        <v>137</v>
      </c>
      <c r="F9" s="484" t="s">
        <v>136</v>
      </c>
      <c r="G9" s="506" t="s">
        <v>1</v>
      </c>
      <c r="H9" s="484" t="s">
        <v>3</v>
      </c>
      <c r="I9" s="506" t="s">
        <v>4</v>
      </c>
      <c r="J9" s="506" t="s">
        <v>5</v>
      </c>
      <c r="K9" s="506" t="s">
        <v>6</v>
      </c>
      <c r="L9" s="506" t="s">
        <v>7</v>
      </c>
      <c r="M9" s="506" t="s">
        <v>8</v>
      </c>
      <c r="N9" s="506"/>
      <c r="O9" s="506"/>
      <c r="P9" s="506"/>
      <c r="Q9" s="547" t="s">
        <v>505</v>
      </c>
      <c r="R9" s="506" t="s">
        <v>10</v>
      </c>
      <c r="S9" s="547" t="s">
        <v>134</v>
      </c>
      <c r="T9" s="506" t="s">
        <v>107</v>
      </c>
      <c r="U9" s="506" t="s">
        <v>12</v>
      </c>
      <c r="V9" s="506"/>
      <c r="W9" s="506" t="s">
        <v>14</v>
      </c>
      <c r="X9" s="484" t="s">
        <v>499</v>
      </c>
      <c r="AR9" t="s">
        <v>404</v>
      </c>
    </row>
    <row r="10" spans="5:44" ht="31.5" customHeight="1">
      <c r="E10" s="548"/>
      <c r="F10" s="506"/>
      <c r="G10" s="506"/>
      <c r="H10" s="506"/>
      <c r="I10" s="506"/>
      <c r="J10" s="506"/>
      <c r="K10" s="506"/>
      <c r="L10" s="506"/>
      <c r="M10" s="506" t="s">
        <v>15</v>
      </c>
      <c r="N10" s="506"/>
      <c r="O10" s="506"/>
      <c r="P10" s="506" t="s">
        <v>16</v>
      </c>
      <c r="Q10" s="548"/>
      <c r="R10" s="506"/>
      <c r="S10" s="548"/>
      <c r="T10" s="506"/>
      <c r="U10" s="506"/>
      <c r="V10" s="506"/>
      <c r="W10" s="506"/>
      <c r="X10" s="506"/>
      <c r="AR10" t="s">
        <v>394</v>
      </c>
    </row>
    <row r="11" spans="5:44" ht="78.75" customHeight="1">
      <c r="E11" s="549"/>
      <c r="F11" s="506"/>
      <c r="G11" s="506"/>
      <c r="H11" s="506"/>
      <c r="I11" s="506"/>
      <c r="J11" s="506"/>
      <c r="K11" s="506"/>
      <c r="L11" s="506"/>
      <c r="M11" s="40" t="s">
        <v>17</v>
      </c>
      <c r="N11" s="40" t="s">
        <v>18</v>
      </c>
      <c r="O11" s="40" t="s">
        <v>19</v>
      </c>
      <c r="P11" s="506"/>
      <c r="Q11" s="549"/>
      <c r="R11" s="506"/>
      <c r="S11" s="549"/>
      <c r="T11" s="506"/>
      <c r="U11" s="40" t="s">
        <v>20</v>
      </c>
      <c r="V11" s="40" t="s">
        <v>21</v>
      </c>
      <c r="W11" s="506"/>
      <c r="X11" s="506"/>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47" t="s">
        <v>137</v>
      </c>
      <c r="E9" s="547" t="s">
        <v>34</v>
      </c>
      <c r="F9" s="547" t="s">
        <v>434</v>
      </c>
      <c r="G9" s="491" t="s">
        <v>136</v>
      </c>
      <c r="H9" s="506" t="s">
        <v>1</v>
      </c>
      <c r="I9" s="491" t="s">
        <v>426</v>
      </c>
      <c r="J9" s="506" t="s">
        <v>3</v>
      </c>
      <c r="K9" s="506" t="s">
        <v>4</v>
      </c>
      <c r="L9" s="506" t="s">
        <v>5</v>
      </c>
      <c r="M9" s="506" t="s">
        <v>6</v>
      </c>
      <c r="N9" s="506" t="s">
        <v>7</v>
      </c>
      <c r="O9" s="506" t="s">
        <v>8</v>
      </c>
      <c r="P9" s="506"/>
      <c r="Q9" s="506"/>
      <c r="R9" s="506"/>
      <c r="S9" s="506" t="s">
        <v>9</v>
      </c>
      <c r="T9" s="547" t="s">
        <v>505</v>
      </c>
      <c r="U9" s="547" t="s">
        <v>138</v>
      </c>
      <c r="V9" s="506" t="s">
        <v>107</v>
      </c>
      <c r="W9" s="506" t="s">
        <v>12</v>
      </c>
      <c r="X9" s="506"/>
      <c r="Y9" s="506" t="s">
        <v>14</v>
      </c>
      <c r="Z9" s="484" t="s">
        <v>499</v>
      </c>
      <c r="AG9" s="63" t="s">
        <v>406</v>
      </c>
      <c r="AV9" t="s">
        <v>34</v>
      </c>
    </row>
    <row r="10" spans="4:57" ht="31.5" customHeight="1">
      <c r="D10" s="548"/>
      <c r="E10" s="548"/>
      <c r="F10" s="548"/>
      <c r="G10" s="492"/>
      <c r="H10" s="506"/>
      <c r="I10" s="548"/>
      <c r="J10" s="506"/>
      <c r="K10" s="506"/>
      <c r="L10" s="506"/>
      <c r="M10" s="506"/>
      <c r="N10" s="506"/>
      <c r="O10" s="506" t="s">
        <v>15</v>
      </c>
      <c r="P10" s="506"/>
      <c r="Q10" s="506"/>
      <c r="R10" s="506" t="s">
        <v>16</v>
      </c>
      <c r="S10" s="506"/>
      <c r="T10" s="548"/>
      <c r="U10" s="515"/>
      <c r="V10" s="506"/>
      <c r="W10" s="506"/>
      <c r="X10" s="506"/>
      <c r="Y10" s="506"/>
      <c r="Z10" s="506"/>
      <c r="AG10" s="63" t="s">
        <v>397</v>
      </c>
      <c r="AV10" t="s">
        <v>437</v>
      </c>
    </row>
    <row r="11" spans="4:57" ht="75">
      <c r="D11" s="549"/>
      <c r="E11" s="549"/>
      <c r="F11" s="549"/>
      <c r="G11" s="493"/>
      <c r="H11" s="506"/>
      <c r="I11" s="549"/>
      <c r="J11" s="506"/>
      <c r="K11" s="506"/>
      <c r="L11" s="506"/>
      <c r="M11" s="506"/>
      <c r="N11" s="506"/>
      <c r="O11" s="40" t="s">
        <v>17</v>
      </c>
      <c r="P11" s="40" t="s">
        <v>18</v>
      </c>
      <c r="Q11" s="40" t="s">
        <v>19</v>
      </c>
      <c r="R11" s="506"/>
      <c r="S11" s="506"/>
      <c r="T11" s="549"/>
      <c r="U11" s="516"/>
      <c r="V11" s="506"/>
      <c r="W11" s="40" t="s">
        <v>20</v>
      </c>
      <c r="X11" s="40" t="s">
        <v>21</v>
      </c>
      <c r="Y11" s="506"/>
      <c r="Z11" s="506"/>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5:30"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row>
    <row r="11" spans="5:30"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5:30"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row>
    <row r="11" spans="5:30"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5:30"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row>
    <row r="11" spans="5:30"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5:30"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row>
    <row r="11" spans="5:30"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F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4" t="s">
        <v>122</v>
      </c>
      <c r="H9" s="394" t="s">
        <v>122</v>
      </c>
      <c r="I9" s="394"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5" t="s">
        <v>122</v>
      </c>
      <c r="H10" s="395" t="s">
        <v>122</v>
      </c>
      <c r="I10" s="395"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5" t="s">
        <v>122</v>
      </c>
      <c r="H11" s="395" t="s">
        <v>122</v>
      </c>
      <c r="I11" s="395" t="s">
        <v>122</v>
      </c>
      <c r="M11" s="18">
        <v>1</v>
      </c>
      <c r="N11" s="18">
        <v>1</v>
      </c>
      <c r="O11" s="18">
        <v>1</v>
      </c>
      <c r="P11" s="18">
        <v>1</v>
      </c>
      <c r="R11" s="18" t="s">
        <v>561</v>
      </c>
      <c r="S11" s="18" t="s">
        <v>562</v>
      </c>
      <c r="T11" s="18" t="s">
        <v>563</v>
      </c>
      <c r="U11" s="18" t="s">
        <v>564</v>
      </c>
    </row>
    <row r="12" spans="1:21" ht="30">
      <c r="D12" s="28">
        <v>4</v>
      </c>
      <c r="E12" s="337" t="s">
        <v>129</v>
      </c>
      <c r="F12" s="208" t="s">
        <v>122</v>
      </c>
      <c r="G12" s="395" t="s">
        <v>122</v>
      </c>
      <c r="H12" s="395" t="s">
        <v>122</v>
      </c>
      <c r="I12" s="395"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5" t="s">
        <v>122</v>
      </c>
      <c r="H13" s="396" t="s">
        <v>122</v>
      </c>
      <c r="I13" s="396"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111</v>
      </c>
      <c r="G14" s="330" t="s">
        <v>111</v>
      </c>
      <c r="H14" s="328"/>
      <c r="I14" s="329"/>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2" t="s">
        <v>111</v>
      </c>
      <c r="G16" s="479"/>
      <c r="H16" s="480"/>
      <c r="I16" s="481"/>
      <c r="R16" s="201" t="s">
        <v>662</v>
      </c>
    </row>
  </sheetData>
  <sheetProtection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5:30"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row>
    <row r="11" spans="5:30"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5:30"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row>
    <row r="11" spans="5:30" ht="78.75" customHeight="1">
      <c r="E11" s="549"/>
      <c r="F11" s="506"/>
      <c r="G11" s="506"/>
      <c r="H11" s="506"/>
      <c r="I11" s="506"/>
      <c r="J11" s="506"/>
      <c r="K11" s="506"/>
      <c r="L11" s="506"/>
      <c r="M11" s="40" t="s">
        <v>17</v>
      </c>
      <c r="N11" s="40" t="s">
        <v>18</v>
      </c>
      <c r="O11" s="40" t="s">
        <v>19</v>
      </c>
      <c r="P11" s="506"/>
      <c r="Q11" s="506"/>
      <c r="R11" s="549"/>
      <c r="S11" s="549"/>
      <c r="T11" s="506"/>
      <c r="U11" s="40" t="s">
        <v>20</v>
      </c>
      <c r="V11" s="40" t="s">
        <v>21</v>
      </c>
      <c r="W11" s="506"/>
      <c r="X11" s="506"/>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M13:N13 Q13:R13 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sheetPr codeName="Sheet26">
    <tabColor theme="7"/>
  </sheetPr>
  <dimension ref="A1:XFC31"/>
  <sheetViews>
    <sheetView showGridLines="0" tabSelected="1" zoomScale="60" zoomScaleNormal="60" workbookViewId="0">
      <pane xSplit="3" ySplit="14" topLeftCell="E15" activePane="bottomRight" state="frozen"/>
      <selection activeCell="A7" sqref="A7"/>
      <selection pane="topRight" activeCell="D7" sqref="D7"/>
      <selection pane="bottomLeft" activeCell="A15" sqref="A15"/>
      <selection pane="bottomRight" activeCell="O32" sqref="O32"/>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12</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+IFERROR(IF(COUNT(I13:I27),ROUND(SUMIF($F$13:I27,"Category",I13:I27),0),""),"")</f>
        <v>387</v>
      </c>
      <c r="J3">
        <f ca="1">+IFERROR(IF(COUNT(J13:J27),ROUND(SUMIF($F$13:J27,"Category",J13:J27),0),""),"")</f>
        <v>20319235</v>
      </c>
      <c r="K3" t="str">
        <f>+IFERROR(IF(COUNT(K13:K27),ROUND(SUMIF($F$13:K27,"Category",K13:K27),0),""),"")</f>
        <v/>
      </c>
      <c r="L3" t="str">
        <f>+IFERROR(IF(COUNT(L13:L27),ROUND(SUMIF($F$13:L27,"Category",L13:L27),0),""),"")</f>
        <v/>
      </c>
      <c r="M3">
        <f ca="1">+IFERROR(IF(COUNT(M13:M27),ROUND(SUMIF($F$13:M27,"Category",M13:M27),0),""),"")</f>
        <v>20319235</v>
      </c>
      <c r="N3">
        <f ca="1">+IFERROR(IF(COUNT(N13:N27),ROUND(SUMIF($F$13:N27,"Category",N13:N27),2),""),"")</f>
        <v>38.81</v>
      </c>
      <c r="O3">
        <f ca="1">+IFERROR(IF(COUNT(O13:O27),ROUND(SUMIF($F$13:O27,"Category",O13:O27),0),""),"")</f>
        <v>20319235</v>
      </c>
      <c r="P3" t="str">
        <f>+IFERROR(IF(COUNT(P13:P27),ROUND(SUMIF($F$13:P27,"Category",P13:P27),0),""),"")</f>
        <v/>
      </c>
      <c r="Q3">
        <f ca="1">+IFERROR(IF(COUNT(Q13:Q27),ROUND(SUMIF($F$13:Q27,"Category",Q13:Q27),0),""),"")</f>
        <v>20319235</v>
      </c>
      <c r="R3">
        <f ca="1">+IFERROR(IF(COUNT(R13:R27),ROUND(SUMIF($F$13:R27,"Category",R13:R27),2),""),"")</f>
        <v>38.81</v>
      </c>
      <c r="S3" t="str">
        <f>+IFERROR(IF(COUNT(S13:S27),ROUND(SUMIF($F$13:S27,"Category",S13:S27),0),""),"")</f>
        <v/>
      </c>
      <c r="T3" t="str">
        <f>+IFERROR(IF(COUNT(T13:T27),ROUND(SUMIF($F$13:T27,"Category",T13:T27),0),""),"")</f>
        <v/>
      </c>
      <c r="U3" t="str">
        <f>+IFERROR(IF(COUNT(U13:U27),ROUND(SUMIF($F$13:U27,"Category",U13:U27),0),""),"")</f>
        <v/>
      </c>
      <c r="V3">
        <f ca="1">+IFERROR(IF(COUNT(V13:V27),ROUND(SUMIF($F$13:V27,"Category",V13:V27),2),""),"")</f>
        <v>38.81</v>
      </c>
      <c r="W3" t="str">
        <f>+IFERROR(IF(COUNT(W13:W27),ROUND(SUMIF($F$13:W27,"Category",W13:W27),0),""),"")</f>
        <v/>
      </c>
      <c r="X3" t="str">
        <f>+IFERROR(IF(COUNT(X13:X27),ROUND(SUMIF($F$13:X27,"Category",X13:X27),2),""),"")</f>
        <v/>
      </c>
      <c r="Y3">
        <f ca="1">+IFERROR(IF(COUNT(Y13:Y27),ROUND(SUMIF($F$13:Y27,"Category",Y13:Y27),0),""),"")</f>
        <v>20278335</v>
      </c>
    </row>
    <row r="4" spans="4:54" hidden="1"/>
    <row r="5" spans="4:54" hidden="1"/>
    <row r="6" spans="4:54" hidden="1"/>
    <row r="9" spans="4:54" ht="29.25" customHeight="1">
      <c r="D9" s="547" t="s">
        <v>137</v>
      </c>
      <c r="E9" s="547" t="s">
        <v>34</v>
      </c>
      <c r="F9" s="547" t="s">
        <v>434</v>
      </c>
      <c r="G9" s="491" t="s">
        <v>136</v>
      </c>
      <c r="H9" s="506" t="s">
        <v>1</v>
      </c>
      <c r="I9" s="491" t="s">
        <v>426</v>
      </c>
      <c r="J9" s="506" t="s">
        <v>3</v>
      </c>
      <c r="K9" s="506" t="s">
        <v>4</v>
      </c>
      <c r="L9" s="506" t="s">
        <v>5</v>
      </c>
      <c r="M9" s="506" t="s">
        <v>6</v>
      </c>
      <c r="N9" s="506" t="s">
        <v>7</v>
      </c>
      <c r="O9" s="506" t="s">
        <v>8</v>
      </c>
      <c r="P9" s="506"/>
      <c r="Q9" s="506"/>
      <c r="R9" s="506"/>
      <c r="S9" s="506" t="s">
        <v>9</v>
      </c>
      <c r="T9" s="547" t="s">
        <v>505</v>
      </c>
      <c r="U9" s="547" t="s">
        <v>134</v>
      </c>
      <c r="V9" s="506" t="s">
        <v>107</v>
      </c>
      <c r="W9" s="506" t="s">
        <v>12</v>
      </c>
      <c r="X9" s="506"/>
      <c r="Y9" s="506" t="s">
        <v>14</v>
      </c>
      <c r="Z9" s="484" t="s">
        <v>499</v>
      </c>
      <c r="AV9" t="s">
        <v>34</v>
      </c>
    </row>
    <row r="10" spans="4:54" ht="31.5" customHeight="1">
      <c r="D10" s="548"/>
      <c r="E10" s="548"/>
      <c r="F10" s="548"/>
      <c r="G10" s="492"/>
      <c r="H10" s="506"/>
      <c r="I10" s="548"/>
      <c r="J10" s="506"/>
      <c r="K10" s="506"/>
      <c r="L10" s="506"/>
      <c r="M10" s="506"/>
      <c r="N10" s="506"/>
      <c r="O10" s="506" t="s">
        <v>15</v>
      </c>
      <c r="P10" s="506"/>
      <c r="Q10" s="506"/>
      <c r="R10" s="506" t="s">
        <v>16</v>
      </c>
      <c r="S10" s="506"/>
      <c r="T10" s="548"/>
      <c r="U10" s="548"/>
      <c r="V10" s="506"/>
      <c r="W10" s="506"/>
      <c r="X10" s="506"/>
      <c r="Y10" s="506"/>
      <c r="Z10" s="506"/>
      <c r="AV10" t="s">
        <v>437</v>
      </c>
    </row>
    <row r="11" spans="4:54" ht="75">
      <c r="D11" s="549"/>
      <c r="E11" s="549"/>
      <c r="F11" s="549"/>
      <c r="G11" s="493"/>
      <c r="H11" s="506"/>
      <c r="I11" s="549"/>
      <c r="J11" s="506"/>
      <c r="K11" s="506"/>
      <c r="L11" s="506"/>
      <c r="M11" s="506"/>
      <c r="N11" s="506"/>
      <c r="O11" s="40" t="s">
        <v>17</v>
      </c>
      <c r="P11" s="40" t="s">
        <v>18</v>
      </c>
      <c r="Q11" s="40" t="s">
        <v>19</v>
      </c>
      <c r="R11" s="506"/>
      <c r="S11" s="506"/>
      <c r="T11" s="549"/>
      <c r="U11" s="549"/>
      <c r="V11" s="506"/>
      <c r="W11" s="40" t="s">
        <v>20</v>
      </c>
      <c r="X11" s="40" t="s">
        <v>21</v>
      </c>
      <c r="Y11" s="506"/>
      <c r="Z11" s="506"/>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SUM(AC27:AC65546)</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s="403" customFormat="1" ht="24.75" customHeight="1">
      <c r="D15" s="404">
        <v>1</v>
      </c>
      <c r="E15" s="402" t="s">
        <v>631</v>
      </c>
      <c r="F15" s="402" t="s">
        <v>34</v>
      </c>
      <c r="G15" s="288"/>
      <c r="H15" s="405"/>
      <c r="I15" s="420">
        <v>118</v>
      </c>
      <c r="J15" s="420">
        <v>175199</v>
      </c>
      <c r="K15" s="47"/>
      <c r="L15" s="47"/>
      <c r="M15" s="418">
        <f t="shared" ref="M15:M26" si="0">+IFERROR(IF(COUNT(J15:L15),ROUND(SUM(J15:L15),0),""),"")</f>
        <v>175199</v>
      </c>
      <c r="N15" s="236">
        <f>+IFERROR(IF(COUNT(M15),ROUND(M15/'Shareholding Pattern'!$L$57*100,2),""),"")</f>
        <v>0.33</v>
      </c>
      <c r="O15" s="47">
        <f t="shared" ref="O15:O26" si="1">IF(J15="","",J15)</f>
        <v>175199</v>
      </c>
      <c r="P15" s="47"/>
      <c r="Q15" s="418">
        <f t="shared" ref="Q15:Q26" si="2">+IFERROR(IF(COUNT(O15:P15),ROUND(SUM(O15,P15),2),""),"")</f>
        <v>175199</v>
      </c>
      <c r="R15" s="236">
        <f>+IFERROR(IF(COUNT(Q15),ROUND(Q15/('Shareholding Pattern'!$P$58)*100,2),""),"")</f>
        <v>0.33</v>
      </c>
      <c r="S15" s="47"/>
      <c r="T15" s="47"/>
      <c r="U15" s="418" t="str">
        <f t="shared" ref="U15:U26" si="3">+IFERROR(IF(COUNT(S15:T15),ROUND(SUM(S15:T15),0),""),"")</f>
        <v/>
      </c>
      <c r="V15" s="236">
        <f>+IFERROR(IF(COUNT(M15,U15),ROUND(SUM(U15,M15)/SUM('Shareholding Pattern'!$L$57,'Shareholding Pattern'!$T$57)*100,2),""),"")</f>
        <v>0.33</v>
      </c>
      <c r="W15" s="47"/>
      <c r="X15" s="235" t="str">
        <f t="shared" ref="X15:X26" si="4">+IFERROR(IF(COUNT(W15),ROUND(SUM(W15)/SUM(M15)*100,2),""),0)</f>
        <v/>
      </c>
      <c r="Y15" s="420">
        <v>175199</v>
      </c>
      <c r="Z15" s="283"/>
      <c r="AA15" s="11"/>
      <c r="AB15" s="11"/>
      <c r="AC15" s="11">
        <f t="shared" ref="AC15:AC26" si="5">IF(SUM(H15:Y15)&gt;0,1,0)</f>
        <v>1</v>
      </c>
    </row>
    <row r="16" spans="4:54" s="403" customFormat="1" ht="24.75" customHeight="1">
      <c r="D16" s="404">
        <v>2</v>
      </c>
      <c r="E16" s="402" t="s">
        <v>405</v>
      </c>
      <c r="F16" s="402" t="s">
        <v>34</v>
      </c>
      <c r="G16" s="288"/>
      <c r="H16" s="405"/>
      <c r="I16" s="420">
        <v>21</v>
      </c>
      <c r="J16" s="420">
        <v>32976</v>
      </c>
      <c r="K16" s="47"/>
      <c r="L16" s="47"/>
      <c r="M16" s="418">
        <f t="shared" si="0"/>
        <v>32976</v>
      </c>
      <c r="N16" s="236">
        <f>+IFERROR(IF(COUNT(M16),ROUND(M16/'Shareholding Pattern'!$L$57*100,2),""),"")</f>
        <v>0.06</v>
      </c>
      <c r="O16" s="47">
        <f t="shared" si="1"/>
        <v>32976</v>
      </c>
      <c r="P16" s="47"/>
      <c r="Q16" s="418">
        <f t="shared" si="2"/>
        <v>32976</v>
      </c>
      <c r="R16" s="236">
        <f>+IFERROR(IF(COUNT(Q16),ROUND(Q16/('Shareholding Pattern'!$P$58)*100,2),""),"")</f>
        <v>0.06</v>
      </c>
      <c r="S16" s="47"/>
      <c r="T16" s="47"/>
      <c r="U16" s="418" t="str">
        <f t="shared" si="3"/>
        <v/>
      </c>
      <c r="V16" s="236">
        <f>+IFERROR(IF(COUNT(M16,U16),ROUND(SUM(U16,M16)/SUM('Shareholding Pattern'!$L$57,'Shareholding Pattern'!$T$57)*100,2),""),"")</f>
        <v>0.06</v>
      </c>
      <c r="W16" s="47"/>
      <c r="X16" s="235" t="str">
        <f t="shared" si="4"/>
        <v/>
      </c>
      <c r="Y16" s="420">
        <v>32976</v>
      </c>
      <c r="Z16" s="283"/>
      <c r="AA16" s="11"/>
      <c r="AB16" s="11"/>
      <c r="AC16" s="11">
        <f t="shared" si="5"/>
        <v>1</v>
      </c>
    </row>
    <row r="17" spans="4:29" s="403" customFormat="1" ht="24.75" customHeight="1">
      <c r="D17" s="404">
        <v>3</v>
      </c>
      <c r="E17" s="402" t="s">
        <v>394</v>
      </c>
      <c r="F17" s="402" t="s">
        <v>34</v>
      </c>
      <c r="G17" s="288"/>
      <c r="H17" s="405"/>
      <c r="I17" s="420">
        <v>156</v>
      </c>
      <c r="J17" s="420">
        <v>837428</v>
      </c>
      <c r="K17" s="47"/>
      <c r="L17" s="47"/>
      <c r="M17" s="418">
        <f t="shared" si="0"/>
        <v>837428</v>
      </c>
      <c r="N17" s="236">
        <f>+IFERROR(IF(COUNT(M17),ROUND(M17/'Shareholding Pattern'!$L$57*100,2),""),"")</f>
        <v>1.6</v>
      </c>
      <c r="O17" s="47">
        <f t="shared" si="1"/>
        <v>837428</v>
      </c>
      <c r="P17" s="47"/>
      <c r="Q17" s="418">
        <f t="shared" si="2"/>
        <v>837428</v>
      </c>
      <c r="R17" s="236">
        <f>+IFERROR(IF(COUNT(Q17),ROUND(Q17/('Shareholding Pattern'!$P$58)*100,2),""),"")</f>
        <v>1.6</v>
      </c>
      <c r="S17" s="47"/>
      <c r="T17" s="47"/>
      <c r="U17" s="418" t="str">
        <f t="shared" si="3"/>
        <v/>
      </c>
      <c r="V17" s="236">
        <f>+IFERROR(IF(COUNT(M17,U17),ROUND(SUM(U17,M17)/SUM('Shareholding Pattern'!$L$57,'Shareholding Pattern'!$T$57)*100,2),""),"")</f>
        <v>1.6</v>
      </c>
      <c r="W17" s="47"/>
      <c r="X17" s="235" t="str">
        <f t="shared" si="4"/>
        <v/>
      </c>
      <c r="Y17" s="420">
        <v>837428</v>
      </c>
      <c r="Z17" s="283"/>
      <c r="AA17" s="11"/>
      <c r="AB17" s="11"/>
      <c r="AC17" s="11">
        <f t="shared" si="5"/>
        <v>1</v>
      </c>
    </row>
    <row r="18" spans="4:29" s="403" customFormat="1" ht="24.75" customHeight="1">
      <c r="D18" s="404">
        <v>4</v>
      </c>
      <c r="E18" s="402" t="s">
        <v>498</v>
      </c>
      <c r="F18" s="402" t="s">
        <v>34</v>
      </c>
      <c r="G18" s="288"/>
      <c r="H18" s="405"/>
      <c r="I18" s="420">
        <v>92</v>
      </c>
      <c r="J18" s="420">
        <v>19273632</v>
      </c>
      <c r="K18" s="47"/>
      <c r="L18" s="47"/>
      <c r="M18" s="418">
        <f t="shared" si="0"/>
        <v>19273632</v>
      </c>
      <c r="N18" s="236">
        <f>+IFERROR(IF(COUNT(M18),ROUND(M18/'Shareholding Pattern'!$L$57*100,2),""),"")</f>
        <v>36.82</v>
      </c>
      <c r="O18" s="47">
        <f t="shared" si="1"/>
        <v>19273632</v>
      </c>
      <c r="P18" s="47"/>
      <c r="Q18" s="418">
        <f t="shared" si="2"/>
        <v>19273632</v>
      </c>
      <c r="R18" s="236">
        <f>+IFERROR(IF(COUNT(Q18),ROUND(Q18/('Shareholding Pattern'!$P$58)*100,2),""),"")</f>
        <v>36.82</v>
      </c>
      <c r="S18" s="47"/>
      <c r="T18" s="47"/>
      <c r="U18" s="418" t="str">
        <f t="shared" si="3"/>
        <v/>
      </c>
      <c r="V18" s="236">
        <f>+IFERROR(IF(COUNT(M18,U18),ROUND(SUM(U18,M18)/SUM('Shareholding Pattern'!$L$57,'Shareholding Pattern'!$T$57)*100,2),""),"")</f>
        <v>36.82</v>
      </c>
      <c r="W18" s="47"/>
      <c r="X18" s="235" t="str">
        <f t="shared" si="4"/>
        <v/>
      </c>
      <c r="Y18" s="420">
        <v>19232732</v>
      </c>
      <c r="Z18" s="283"/>
      <c r="AA18" s="11"/>
      <c r="AB18" s="11"/>
      <c r="AC18" s="11">
        <f t="shared" si="5"/>
        <v>1</v>
      </c>
    </row>
    <row r="19" spans="4:29" s="407" customFormat="1" ht="24.75" customHeight="1">
      <c r="D19" s="408">
        <v>5</v>
      </c>
      <c r="E19" s="402" t="s">
        <v>498</v>
      </c>
      <c r="F19" s="402" t="s">
        <v>437</v>
      </c>
      <c r="G19" s="421" t="s">
        <v>722</v>
      </c>
      <c r="H19" s="401" t="s">
        <v>723</v>
      </c>
      <c r="I19" s="406">
        <v>1</v>
      </c>
      <c r="J19" s="420">
        <v>1385770</v>
      </c>
      <c r="K19" s="47"/>
      <c r="L19" s="47"/>
      <c r="M19" s="418">
        <f t="shared" si="0"/>
        <v>1385770</v>
      </c>
      <c r="N19" s="236">
        <f>+IFERROR(IF(COUNT(M19),ROUND(M19/'Shareholding Pattern'!$L$57*100,2),""),"")</f>
        <v>2.65</v>
      </c>
      <c r="O19" s="47">
        <f t="shared" si="1"/>
        <v>1385770</v>
      </c>
      <c r="P19" s="47"/>
      <c r="Q19" s="418">
        <f t="shared" si="2"/>
        <v>1385770</v>
      </c>
      <c r="R19" s="236">
        <f>+IFERROR(IF(COUNT(Q19),ROUND(Q19/('Shareholding Pattern'!$P$58)*100,2),""),"")</f>
        <v>2.65</v>
      </c>
      <c r="S19" s="47"/>
      <c r="T19" s="47"/>
      <c r="U19" s="418" t="str">
        <f t="shared" si="3"/>
        <v/>
      </c>
      <c r="V19" s="236">
        <f>+IFERROR(IF(COUNT(M19,U19),ROUND(SUM(U19,M19)/SUM('Shareholding Pattern'!$L$57,'Shareholding Pattern'!$T$57)*100,2),""),"")</f>
        <v>2.65</v>
      </c>
      <c r="W19" s="47"/>
      <c r="X19" s="235" t="str">
        <f t="shared" si="4"/>
        <v/>
      </c>
      <c r="Y19" s="420">
        <v>1385770</v>
      </c>
      <c r="Z19" s="283"/>
      <c r="AA19" s="11"/>
      <c r="AB19" s="11"/>
      <c r="AC19" s="11">
        <f t="shared" si="5"/>
        <v>1</v>
      </c>
    </row>
    <row r="20" spans="4:29" s="407" customFormat="1" ht="24.75" customHeight="1">
      <c r="D20" s="408">
        <v>6</v>
      </c>
      <c r="E20" s="402" t="s">
        <v>498</v>
      </c>
      <c r="F20" s="402" t="s">
        <v>437</v>
      </c>
      <c r="G20" s="421" t="s">
        <v>724</v>
      </c>
      <c r="H20" s="401" t="s">
        <v>725</v>
      </c>
      <c r="I20" s="406">
        <v>1</v>
      </c>
      <c r="J20" s="420">
        <v>3499997</v>
      </c>
      <c r="K20" s="47"/>
      <c r="L20" s="47"/>
      <c r="M20" s="418">
        <f t="shared" si="0"/>
        <v>3499997</v>
      </c>
      <c r="N20" s="236">
        <f>+IFERROR(IF(COUNT(M20),ROUND(M20/'Shareholding Pattern'!$L$57*100,2),""),"")</f>
        <v>6.69</v>
      </c>
      <c r="O20" s="47">
        <f t="shared" si="1"/>
        <v>3499997</v>
      </c>
      <c r="P20" s="47"/>
      <c r="Q20" s="418">
        <f t="shared" si="2"/>
        <v>3499997</v>
      </c>
      <c r="R20" s="236">
        <f>+IFERROR(IF(COUNT(Q20),ROUND(Q20/('Shareholding Pattern'!$P$58)*100,2),""),"")</f>
        <v>6.69</v>
      </c>
      <c r="S20" s="47"/>
      <c r="T20" s="47"/>
      <c r="U20" s="418" t="str">
        <f t="shared" si="3"/>
        <v/>
      </c>
      <c r="V20" s="236">
        <f>+IFERROR(IF(COUNT(M20,U20),ROUND(SUM(U20,M20)/SUM('Shareholding Pattern'!$L$57,'Shareholding Pattern'!$T$57)*100,2),""),"")</f>
        <v>6.69</v>
      </c>
      <c r="W20" s="47"/>
      <c r="X20" s="235" t="str">
        <f t="shared" si="4"/>
        <v/>
      </c>
      <c r="Y20" s="420">
        <v>3499997</v>
      </c>
      <c r="Z20" s="283"/>
      <c r="AA20" s="11"/>
      <c r="AB20" s="11"/>
      <c r="AC20" s="11">
        <f t="shared" si="5"/>
        <v>1</v>
      </c>
    </row>
    <row r="21" spans="4:29" s="407" customFormat="1" ht="24.75" customHeight="1">
      <c r="D21" s="408">
        <v>7</v>
      </c>
      <c r="E21" s="402" t="s">
        <v>498</v>
      </c>
      <c r="F21" s="402" t="s">
        <v>437</v>
      </c>
      <c r="G21" s="421" t="s">
        <v>726</v>
      </c>
      <c r="H21" s="401" t="s">
        <v>727</v>
      </c>
      <c r="I21" s="406">
        <v>1</v>
      </c>
      <c r="J21" s="420">
        <v>1420000</v>
      </c>
      <c r="K21" s="47"/>
      <c r="L21" s="47"/>
      <c r="M21" s="418">
        <f t="shared" si="0"/>
        <v>1420000</v>
      </c>
      <c r="N21" s="236">
        <f>+IFERROR(IF(COUNT(M21),ROUND(M21/'Shareholding Pattern'!$L$57*100,2),""),"")</f>
        <v>2.71</v>
      </c>
      <c r="O21" s="47">
        <f t="shared" si="1"/>
        <v>1420000</v>
      </c>
      <c r="P21" s="47"/>
      <c r="Q21" s="418">
        <f t="shared" si="2"/>
        <v>1420000</v>
      </c>
      <c r="R21" s="236">
        <f>+IFERROR(IF(COUNT(Q21),ROUND(Q21/('Shareholding Pattern'!$P$58)*100,2),""),"")</f>
        <v>2.71</v>
      </c>
      <c r="S21" s="47"/>
      <c r="T21" s="47"/>
      <c r="U21" s="418" t="str">
        <f t="shared" si="3"/>
        <v/>
      </c>
      <c r="V21" s="236">
        <f>+IFERROR(IF(COUNT(M21,U21),ROUND(SUM(U21,M21)/SUM('Shareholding Pattern'!$L$57,'Shareholding Pattern'!$T$57)*100,2),""),"")</f>
        <v>2.71</v>
      </c>
      <c r="W21" s="47"/>
      <c r="X21" s="235" t="str">
        <f t="shared" si="4"/>
        <v/>
      </c>
      <c r="Y21" s="420">
        <v>1420000</v>
      </c>
      <c r="Z21" s="283"/>
      <c r="AA21" s="11"/>
      <c r="AB21" s="11"/>
      <c r="AC21" s="11">
        <f t="shared" si="5"/>
        <v>1</v>
      </c>
    </row>
    <row r="22" spans="4:29" s="407" customFormat="1" ht="24.75" customHeight="1">
      <c r="D22" s="408">
        <v>8</v>
      </c>
      <c r="E22" s="402" t="s">
        <v>498</v>
      </c>
      <c r="F22" s="402" t="s">
        <v>437</v>
      </c>
      <c r="G22" s="421" t="s">
        <v>728</v>
      </c>
      <c r="H22" s="401" t="s">
        <v>729</v>
      </c>
      <c r="I22" s="406">
        <v>1</v>
      </c>
      <c r="J22" s="420">
        <v>604000</v>
      </c>
      <c r="K22" s="47"/>
      <c r="L22" s="47"/>
      <c r="M22" s="418">
        <f t="shared" si="0"/>
        <v>604000</v>
      </c>
      <c r="N22" s="236">
        <f>+IFERROR(IF(COUNT(M22),ROUND(M22/'Shareholding Pattern'!$L$57*100,2),""),"")</f>
        <v>1.1499999999999999</v>
      </c>
      <c r="O22" s="47">
        <f t="shared" si="1"/>
        <v>604000</v>
      </c>
      <c r="P22" s="47"/>
      <c r="Q22" s="418">
        <f t="shared" si="2"/>
        <v>604000</v>
      </c>
      <c r="R22" s="236">
        <f>+IFERROR(IF(COUNT(Q22),ROUND(Q22/('Shareholding Pattern'!$P$58)*100,2),""),"")</f>
        <v>1.1499999999999999</v>
      </c>
      <c r="S22" s="47"/>
      <c r="T22" s="47"/>
      <c r="U22" s="418" t="str">
        <f t="shared" si="3"/>
        <v/>
      </c>
      <c r="V22" s="236">
        <f>+IFERROR(IF(COUNT(M22,U22),ROUND(SUM(U22,M22)/SUM('Shareholding Pattern'!$L$57,'Shareholding Pattern'!$T$57)*100,2),""),"")</f>
        <v>1.1499999999999999</v>
      </c>
      <c r="W22" s="47"/>
      <c r="X22" s="235" t="str">
        <f t="shared" si="4"/>
        <v/>
      </c>
      <c r="Y22" s="420">
        <v>604000</v>
      </c>
      <c r="Z22" s="283"/>
      <c r="AA22" s="11"/>
      <c r="AB22" s="11"/>
      <c r="AC22" s="11">
        <f t="shared" si="5"/>
        <v>1</v>
      </c>
    </row>
    <row r="23" spans="4:29" s="407" customFormat="1" ht="24.75" customHeight="1">
      <c r="D23" s="408">
        <v>9</v>
      </c>
      <c r="E23" s="402" t="s">
        <v>498</v>
      </c>
      <c r="F23" s="402" t="s">
        <v>437</v>
      </c>
      <c r="G23" s="421" t="s">
        <v>730</v>
      </c>
      <c r="H23" s="401" t="s">
        <v>731</v>
      </c>
      <c r="I23" s="406">
        <v>1</v>
      </c>
      <c r="J23" s="420">
        <v>2547221</v>
      </c>
      <c r="K23" s="47"/>
      <c r="L23" s="47"/>
      <c r="M23" s="418">
        <f t="shared" si="0"/>
        <v>2547221</v>
      </c>
      <c r="N23" s="236">
        <f>+IFERROR(IF(COUNT(M23),ROUND(M23/'Shareholding Pattern'!$L$57*100,2),""),"")</f>
        <v>4.87</v>
      </c>
      <c r="O23" s="47">
        <f t="shared" si="1"/>
        <v>2547221</v>
      </c>
      <c r="P23" s="47"/>
      <c r="Q23" s="418">
        <f t="shared" si="2"/>
        <v>2547221</v>
      </c>
      <c r="R23" s="236">
        <f>+IFERROR(IF(COUNT(Q23),ROUND(Q23/('Shareholding Pattern'!$P$58)*100,2),""),"")</f>
        <v>4.87</v>
      </c>
      <c r="S23" s="47"/>
      <c r="T23" s="47"/>
      <c r="U23" s="418" t="str">
        <f t="shared" si="3"/>
        <v/>
      </c>
      <c r="V23" s="236">
        <f>+IFERROR(IF(COUNT(M23,U23),ROUND(SUM(U23,M23)/SUM('Shareholding Pattern'!$L$57,'Shareholding Pattern'!$T$57)*100,2),""),"")</f>
        <v>4.87</v>
      </c>
      <c r="W23" s="47"/>
      <c r="X23" s="235" t="str">
        <f t="shared" si="4"/>
        <v/>
      </c>
      <c r="Y23" s="420">
        <v>2547221</v>
      </c>
      <c r="Z23" s="283"/>
      <c r="AA23" s="11"/>
      <c r="AB23" s="11"/>
      <c r="AC23" s="11">
        <f t="shared" si="5"/>
        <v>1</v>
      </c>
    </row>
    <row r="24" spans="4:29" s="407" customFormat="1" ht="24.75" customHeight="1">
      <c r="D24" s="408">
        <v>10</v>
      </c>
      <c r="E24" s="402" t="s">
        <v>498</v>
      </c>
      <c r="F24" s="402" t="s">
        <v>437</v>
      </c>
      <c r="G24" s="421" t="s">
        <v>732</v>
      </c>
      <c r="H24" s="401" t="s">
        <v>733</v>
      </c>
      <c r="I24" s="406">
        <v>1</v>
      </c>
      <c r="J24" s="420">
        <v>2000000</v>
      </c>
      <c r="K24" s="47"/>
      <c r="L24" s="47"/>
      <c r="M24" s="418">
        <f t="shared" si="0"/>
        <v>2000000</v>
      </c>
      <c r="N24" s="236">
        <f>+IFERROR(IF(COUNT(M24),ROUND(M24/'Shareholding Pattern'!$L$57*100,2),""),"")</f>
        <v>3.82</v>
      </c>
      <c r="O24" s="47">
        <f t="shared" si="1"/>
        <v>2000000</v>
      </c>
      <c r="P24" s="47"/>
      <c r="Q24" s="418">
        <f t="shared" si="2"/>
        <v>2000000</v>
      </c>
      <c r="R24" s="236">
        <f>+IFERROR(IF(COUNT(Q24),ROUND(Q24/('Shareholding Pattern'!$P$58)*100,2),""),"")</f>
        <v>3.82</v>
      </c>
      <c r="S24" s="47"/>
      <c r="T24" s="47"/>
      <c r="U24" s="418" t="str">
        <f t="shared" si="3"/>
        <v/>
      </c>
      <c r="V24" s="236">
        <f>+IFERROR(IF(COUNT(M24,U24),ROUND(SUM(U24,M24)/SUM('Shareholding Pattern'!$L$57,'Shareholding Pattern'!$T$57)*100,2),""),"")</f>
        <v>3.82</v>
      </c>
      <c r="W24" s="47"/>
      <c r="X24" s="235" t="str">
        <f t="shared" si="4"/>
        <v/>
      </c>
      <c r="Y24" s="420">
        <v>2000000</v>
      </c>
      <c r="Z24" s="283"/>
      <c r="AA24" s="11"/>
      <c r="AB24" s="11"/>
      <c r="AC24" s="11">
        <f t="shared" si="5"/>
        <v>1</v>
      </c>
    </row>
    <row r="25" spans="4:29" s="407" customFormat="1" ht="24.75" customHeight="1">
      <c r="D25" s="408">
        <v>11</v>
      </c>
      <c r="E25" s="402" t="s">
        <v>498</v>
      </c>
      <c r="F25" s="402" t="s">
        <v>437</v>
      </c>
      <c r="G25" s="421" t="s">
        <v>734</v>
      </c>
      <c r="H25" s="401" t="s">
        <v>735</v>
      </c>
      <c r="I25" s="406">
        <v>1</v>
      </c>
      <c r="J25" s="420">
        <v>1483307</v>
      </c>
      <c r="K25" s="47"/>
      <c r="L25" s="47"/>
      <c r="M25" s="418">
        <f t="shared" si="0"/>
        <v>1483307</v>
      </c>
      <c r="N25" s="236">
        <f>+IFERROR(IF(COUNT(M25),ROUND(M25/'Shareholding Pattern'!$L$57*100,2),""),"")</f>
        <v>2.83</v>
      </c>
      <c r="O25" s="47">
        <f t="shared" si="1"/>
        <v>1483307</v>
      </c>
      <c r="P25" s="47"/>
      <c r="Q25" s="418">
        <f t="shared" si="2"/>
        <v>1483307</v>
      </c>
      <c r="R25" s="236">
        <f>+IFERROR(IF(COUNT(Q25),ROUND(Q25/('Shareholding Pattern'!$P$58)*100,2),""),"")</f>
        <v>2.83</v>
      </c>
      <c r="S25" s="47"/>
      <c r="T25" s="47"/>
      <c r="U25" s="418" t="str">
        <f t="shared" si="3"/>
        <v/>
      </c>
      <c r="V25" s="236">
        <f>+IFERROR(IF(COUNT(M25,U25),ROUND(SUM(U25,M25)/SUM('Shareholding Pattern'!$L$57,'Shareholding Pattern'!$T$57)*100,2),""),"")</f>
        <v>2.83</v>
      </c>
      <c r="W25" s="47"/>
      <c r="X25" s="235" t="str">
        <f t="shared" si="4"/>
        <v/>
      </c>
      <c r="Y25" s="420">
        <v>1483307</v>
      </c>
      <c r="Z25" s="283"/>
      <c r="AA25" s="11"/>
      <c r="AB25" s="11"/>
      <c r="AC25" s="11">
        <f t="shared" si="5"/>
        <v>1</v>
      </c>
    </row>
    <row r="26" spans="4:29" s="407" customFormat="1" ht="24.75" customHeight="1">
      <c r="D26" s="408">
        <v>12</v>
      </c>
      <c r="E26" s="402" t="s">
        <v>498</v>
      </c>
      <c r="F26" s="402" t="s">
        <v>437</v>
      </c>
      <c r="G26" s="421" t="s">
        <v>736</v>
      </c>
      <c r="H26" s="401" t="s">
        <v>737</v>
      </c>
      <c r="I26" s="406">
        <v>1</v>
      </c>
      <c r="J26" s="420">
        <v>688000</v>
      </c>
      <c r="K26" s="47"/>
      <c r="L26" s="47"/>
      <c r="M26" s="418">
        <f t="shared" si="0"/>
        <v>688000</v>
      </c>
      <c r="N26" s="236">
        <f>+IFERROR(IF(COUNT(M26),ROUND(M26/'Shareholding Pattern'!$L$57*100,2),""),"")</f>
        <v>1.31</v>
      </c>
      <c r="O26" s="47">
        <f t="shared" si="1"/>
        <v>688000</v>
      </c>
      <c r="P26" s="47"/>
      <c r="Q26" s="418">
        <f t="shared" si="2"/>
        <v>688000</v>
      </c>
      <c r="R26" s="236">
        <f>+IFERROR(IF(COUNT(Q26),ROUND(Q26/('Shareholding Pattern'!$P$58)*100,2),""),"")</f>
        <v>1.31</v>
      </c>
      <c r="S26" s="47"/>
      <c r="T26" s="47"/>
      <c r="U26" s="418" t="str">
        <f t="shared" si="3"/>
        <v/>
      </c>
      <c r="V26" s="236">
        <f>+IFERROR(IF(COUNT(M26,U26),ROUND(SUM(U26,M26)/SUM('Shareholding Pattern'!$L$57,'Shareholding Pattern'!$T$57)*100,2),""),"")</f>
        <v>1.31</v>
      </c>
      <c r="W26" s="47"/>
      <c r="X26" s="235" t="str">
        <f t="shared" si="4"/>
        <v/>
      </c>
      <c r="Y26" s="420">
        <v>688000</v>
      </c>
      <c r="Z26" s="283"/>
      <c r="AA26" s="11"/>
      <c r="AB26" s="11"/>
      <c r="AC26" s="11">
        <f t="shared" si="5"/>
        <v>1</v>
      </c>
    </row>
    <row r="27" spans="4:29" ht="0.75" hidden="1" customHeight="1">
      <c r="D27" s="203"/>
      <c r="E27" s="18"/>
      <c r="F27" s="18"/>
      <c r="G27" s="18"/>
      <c r="H27" s="18"/>
      <c r="I27" s="18"/>
      <c r="J27" s="18"/>
      <c r="K27" s="201"/>
      <c r="L27" s="201"/>
      <c r="M27" s="18"/>
      <c r="N27" s="18"/>
      <c r="O27" s="201"/>
      <c r="P27" s="201"/>
      <c r="Q27" s="18"/>
      <c r="R27" s="18"/>
      <c r="S27" s="18"/>
      <c r="T27" s="18"/>
      <c r="U27" s="18"/>
      <c r="V27" s="18"/>
      <c r="W27" s="201"/>
      <c r="X27" s="18"/>
      <c r="Y27" s="202"/>
    </row>
    <row r="28" spans="4:29" ht="24.95" customHeight="1">
      <c r="D28" s="128"/>
      <c r="E28" s="36"/>
      <c r="F28" s="36"/>
      <c r="G28" s="60" t="s">
        <v>450</v>
      </c>
      <c r="H28" s="60" t="s">
        <v>19</v>
      </c>
      <c r="I28" s="64">
        <f ca="1">+IFERROR(IF(COUNT(I13:I27),ROUND(SUMIF($F$13:I27,"Category",I13:I27),0),""),"")</f>
        <v>387</v>
      </c>
      <c r="J28" s="64">
        <f ca="1">+IFERROR(IF(COUNT(J13:J27),ROUND(SUMIF($F$13:J27,"Category",J13:J27),0),""),"")</f>
        <v>20319235</v>
      </c>
      <c r="K28" s="64" t="str">
        <f>+IFERROR(IF(COUNT(K13:K27),ROUND(SUMIF($F$13:K27,"Category",K13:K27),0),""),"")</f>
        <v/>
      </c>
      <c r="L28" s="64" t="str">
        <f>+IFERROR(IF(COUNT(L13:L27),ROUND(SUMIF($F$13:L27,"Category",L13:L27),0),""),"")</f>
        <v/>
      </c>
      <c r="M28" s="64">
        <f ca="1">+IFERROR(IF(COUNT(M13:M27),ROUND(SUMIF($F$13:M27,"Category",M13:M27),0),""),"")</f>
        <v>20319235</v>
      </c>
      <c r="N28" s="235">
        <f ca="1">+IFERROR(IF(COUNT(N13:N27),ROUND(SUMIF($F$13:N27,"Category",N13:N27),2),""),"")</f>
        <v>38.81</v>
      </c>
      <c r="O28" s="188">
        <f ca="1">+IFERROR(IF(COUNT(O13:O27),ROUND(SUMIF($F$13:O27,"Category",O13:O27),0),""),"")</f>
        <v>20319235</v>
      </c>
      <c r="P28" s="188" t="str">
        <f>+IFERROR(IF(COUNT(P13:P27),ROUND(SUMIF($F$13:P27,"Category",P13:P27),0),""),"")</f>
        <v/>
      </c>
      <c r="Q28" s="188">
        <f ca="1">+IFERROR(IF(COUNT(Q13:Q27),ROUND(SUMIF($F$13:Q27,"Category",Q13:Q27),0),""),"")</f>
        <v>20319235</v>
      </c>
      <c r="R28" s="235">
        <f ca="1">+IFERROR(IF(COUNT(R13:R27),ROUND(SUMIF($F$13:R27,"Category",R13:R27),2),""),"")</f>
        <v>38.81</v>
      </c>
      <c r="S28" s="64" t="str">
        <f>+IFERROR(IF(COUNT(S13:S27),ROUND(SUMIF($F$13:S27,"Category",S13:S27),0),""),"")</f>
        <v/>
      </c>
      <c r="T28" s="64" t="str">
        <f>+IFERROR(IF(COUNT(T13:T27),ROUND(SUMIF($F$13:T27,"Category",T13:T27),0),""),"")</f>
        <v/>
      </c>
      <c r="U28" s="64" t="str">
        <f>+IFERROR(IF(COUNT(U13:U27),ROUND(SUMIF($F$13:U27,"Category",U13:U27),0),""),"")</f>
        <v/>
      </c>
      <c r="V28" s="235">
        <f ca="1">+IFERROR(IF(COUNT(V13:V27),ROUND(SUMIF($F$13:V27,"Category",V13:V27),2),""),"")</f>
        <v>38.81</v>
      </c>
      <c r="W28" s="64" t="str">
        <f>+IFERROR(IF(COUNT(W13:W27),ROUND(SUMIF($F$13:W27,"Category",W13:W27),0),""),"")</f>
        <v/>
      </c>
      <c r="X28" s="235" t="str">
        <f>+IFERROR(IF(COUNT(W28),ROUND(SUM(W28)/SUM(M28)*100,2),""),0)</f>
        <v/>
      </c>
      <c r="Y28" s="64">
        <f ca="1">+IFERROR(IF(COUNT(Y13:Y27),ROUND(SUMIF($F$13:Y27,"Category",Y13:Y27),0),""),"")</f>
        <v>20278335</v>
      </c>
    </row>
    <row r="31" spans="4:29">
      <c r="G31" s="102"/>
    </row>
  </sheetData>
  <sheetProtection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6">
      <formula1>M13</formula1>
    </dataValidation>
    <dataValidation type="whole" operator="lessThanOrEqual" allowBlank="1" showInputMessage="1" showErrorMessage="1" sqref="W13 W15:W26">
      <formula1>J13</formula1>
    </dataValidation>
    <dataValidation type="whole" operator="greaterThanOrEqual" allowBlank="1" showInputMessage="1" showErrorMessage="1" sqref="O13:P13 J13:L13 S13:T13 S15:T26 J15:L26 O15:P26">
      <formula1>0</formula1>
    </dataValidation>
    <dataValidation type="textLength" operator="equal" allowBlank="1" showInputMessage="1" showErrorMessage="1" prompt="[A-Z][A-Z][A-Z][A-Z][A-Z][0-9][0-9][0-9][0-9][A-Z]&#10;&#10;In absence of PAN write : ZZZZZ9999Z" sqref="H13 H15:H26">
      <formula1>10</formula1>
    </dataValidation>
    <dataValidation type="list" allowBlank="1" showInputMessage="1" showErrorMessage="1" sqref="F13 F15:F26">
      <formula1>$AV$9:$AV$10</formula1>
    </dataValidation>
    <dataValidation type="list" allowBlank="1" showInputMessage="1" showErrorMessage="1" sqref="E13 E15:E26">
      <formula1>$AE$1:$BB$1</formula1>
    </dataValidation>
    <dataValidation type="whole" operator="greaterThan" allowBlank="1" showInputMessage="1" showErrorMessage="1" sqref="I13 I15:I26">
      <formula1>0</formula1>
    </dataValidation>
  </dataValidations>
  <hyperlinks>
    <hyperlink ref="H28" location="'Shareholding Pattern'!F48" display="Total"/>
    <hyperlink ref="G28" location="'Shareholding Pattern'!F48" display="Total"/>
  </hyperlinks>
  <pageMargins left="0.7" right="0.7" top="0.75" bottom="0.75" header="0.3" footer="0.3"/>
  <pageSetup orientation="portrait" r:id="rId1"/>
  <drawing r:id="rId2"/>
  <legacyDrawing r:id="rId3"/>
</worksheet>
</file>

<file path=xl/worksheets/sheet33.xml><?xml version="1.0" encoding="utf-8"?>
<worksheet xmlns="http://schemas.openxmlformats.org/spreadsheetml/2006/main" xmlns:r="http://schemas.openxmlformats.org/officeDocument/2006/relationships">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64" t="s">
        <v>140</v>
      </c>
      <c r="D9" s="547" t="s">
        <v>34</v>
      </c>
      <c r="E9" s="506" t="s">
        <v>139</v>
      </c>
      <c r="F9" s="506" t="s">
        <v>136</v>
      </c>
      <c r="G9" s="506" t="s">
        <v>1</v>
      </c>
      <c r="H9" s="484" t="s">
        <v>426</v>
      </c>
      <c r="I9" s="506" t="s">
        <v>3</v>
      </c>
      <c r="J9" s="506" t="s">
        <v>4</v>
      </c>
      <c r="K9" s="506" t="s">
        <v>5</v>
      </c>
      <c r="L9" s="506" t="s">
        <v>6</v>
      </c>
      <c r="M9" s="506" t="s">
        <v>7</v>
      </c>
      <c r="N9" s="506" t="s">
        <v>8</v>
      </c>
      <c r="O9" s="506"/>
      <c r="P9" s="506"/>
      <c r="Q9" s="506"/>
      <c r="R9" s="506" t="s">
        <v>9</v>
      </c>
      <c r="S9" s="547" t="s">
        <v>505</v>
      </c>
      <c r="T9" s="547" t="s">
        <v>134</v>
      </c>
      <c r="U9" s="506" t="s">
        <v>107</v>
      </c>
      <c r="V9" s="506" t="s">
        <v>12</v>
      </c>
      <c r="W9" s="506"/>
      <c r="X9" s="506" t="s">
        <v>14</v>
      </c>
      <c r="Y9" s="484" t="s">
        <v>499</v>
      </c>
    </row>
    <row r="10" spans="3:30" ht="31.5" customHeight="1">
      <c r="C10" s="565"/>
      <c r="D10" s="548"/>
      <c r="E10" s="506"/>
      <c r="F10" s="506"/>
      <c r="G10" s="506"/>
      <c r="H10" s="506"/>
      <c r="I10" s="506"/>
      <c r="J10" s="506"/>
      <c r="K10" s="506"/>
      <c r="L10" s="506"/>
      <c r="M10" s="506"/>
      <c r="N10" s="506" t="s">
        <v>15</v>
      </c>
      <c r="O10" s="506"/>
      <c r="P10" s="506"/>
      <c r="Q10" s="506" t="s">
        <v>16</v>
      </c>
      <c r="R10" s="506"/>
      <c r="S10" s="548"/>
      <c r="T10" s="548"/>
      <c r="U10" s="506"/>
      <c r="V10" s="506"/>
      <c r="W10" s="506"/>
      <c r="X10" s="506"/>
      <c r="Y10" s="506"/>
    </row>
    <row r="11" spans="3:30" ht="78.75" customHeight="1">
      <c r="C11" s="566"/>
      <c r="D11" s="549"/>
      <c r="E11" s="506"/>
      <c r="F11" s="506"/>
      <c r="G11" s="506"/>
      <c r="H11" s="506"/>
      <c r="I11" s="506"/>
      <c r="J11" s="506"/>
      <c r="K11" s="506"/>
      <c r="L11" s="506"/>
      <c r="M11" s="506"/>
      <c r="N11" s="40" t="s">
        <v>17</v>
      </c>
      <c r="O11" s="40" t="s">
        <v>18</v>
      </c>
      <c r="P11" s="40" t="s">
        <v>19</v>
      </c>
      <c r="Q11" s="506"/>
      <c r="R11" s="506"/>
      <c r="S11" s="549"/>
      <c r="T11" s="549"/>
      <c r="U11" s="506"/>
      <c r="V11" s="40" t="s">
        <v>20</v>
      </c>
      <c r="W11" s="40" t="s">
        <v>21</v>
      </c>
      <c r="X11" s="506"/>
      <c r="Y11" s="506"/>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47" t="s">
        <v>137</v>
      </c>
      <c r="E9" s="506" t="s">
        <v>136</v>
      </c>
      <c r="F9" s="506" t="s">
        <v>1</v>
      </c>
      <c r="G9" s="484" t="s">
        <v>426</v>
      </c>
      <c r="H9" s="506" t="s">
        <v>3</v>
      </c>
      <c r="I9" s="506" t="s">
        <v>4</v>
      </c>
      <c r="J9" s="506" t="s">
        <v>5</v>
      </c>
      <c r="K9" s="506" t="s">
        <v>6</v>
      </c>
      <c r="L9" s="506" t="s">
        <v>7</v>
      </c>
      <c r="M9" s="506" t="s">
        <v>8</v>
      </c>
      <c r="N9" s="506"/>
      <c r="O9" s="506"/>
      <c r="P9" s="506"/>
      <c r="Q9" s="506" t="s">
        <v>9</v>
      </c>
      <c r="R9" s="547" t="s">
        <v>505</v>
      </c>
      <c r="S9" s="547" t="s">
        <v>134</v>
      </c>
      <c r="T9" s="506" t="s">
        <v>107</v>
      </c>
      <c r="U9" s="506" t="s">
        <v>12</v>
      </c>
      <c r="V9" s="506"/>
      <c r="W9" s="506" t="s">
        <v>14</v>
      </c>
      <c r="X9" s="484" t="s">
        <v>499</v>
      </c>
    </row>
    <row r="10" spans="4:30" ht="31.5" customHeight="1">
      <c r="D10" s="548"/>
      <c r="E10" s="506"/>
      <c r="F10" s="506"/>
      <c r="G10" s="506"/>
      <c r="H10" s="506"/>
      <c r="I10" s="506"/>
      <c r="J10" s="506"/>
      <c r="K10" s="506"/>
      <c r="L10" s="506"/>
      <c r="M10" s="506" t="s">
        <v>15</v>
      </c>
      <c r="N10" s="506"/>
      <c r="O10" s="506"/>
      <c r="P10" s="506" t="s">
        <v>16</v>
      </c>
      <c r="Q10" s="506"/>
      <c r="R10" s="548"/>
      <c r="S10" s="548"/>
      <c r="T10" s="506"/>
      <c r="U10" s="506"/>
      <c r="V10" s="506"/>
      <c r="W10" s="506"/>
      <c r="X10" s="506"/>
    </row>
    <row r="11" spans="4:30" ht="75">
      <c r="D11" s="549"/>
      <c r="E11" s="506"/>
      <c r="F11" s="506"/>
      <c r="G11" s="506"/>
      <c r="H11" s="506"/>
      <c r="I11" s="506"/>
      <c r="J11" s="506"/>
      <c r="K11" s="506"/>
      <c r="L11" s="506"/>
      <c r="M11" s="58" t="s">
        <v>17</v>
      </c>
      <c r="N11" s="58" t="s">
        <v>18</v>
      </c>
      <c r="O11" s="58" t="s">
        <v>19</v>
      </c>
      <c r="P11" s="506"/>
      <c r="Q11" s="506"/>
      <c r="R11" s="549"/>
      <c r="S11" s="549"/>
      <c r="T11" s="506"/>
      <c r="U11" s="58" t="s">
        <v>20</v>
      </c>
      <c r="V11" s="58" t="s">
        <v>21</v>
      </c>
      <c r="W11" s="506"/>
      <c r="X11" s="506"/>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85" t="s">
        <v>433</v>
      </c>
      <c r="F9" s="486"/>
      <c r="G9" s="486"/>
      <c r="H9" s="486"/>
      <c r="I9" s="487"/>
      <c r="J9" s="101"/>
    </row>
    <row r="10" spans="5:10">
      <c r="E10" s="547" t="s">
        <v>137</v>
      </c>
      <c r="F10" s="491" t="s">
        <v>144</v>
      </c>
      <c r="G10" s="491" t="s">
        <v>145</v>
      </c>
      <c r="H10" s="491" t="s">
        <v>383</v>
      </c>
      <c r="I10" s="491" t="s">
        <v>384</v>
      </c>
      <c r="J10" s="101"/>
    </row>
    <row r="11" spans="5:10">
      <c r="E11" s="567"/>
      <c r="F11" s="492"/>
      <c r="G11" s="548"/>
      <c r="H11" s="492"/>
      <c r="I11" s="492"/>
      <c r="J11" s="101"/>
    </row>
    <row r="12" spans="5:10">
      <c r="E12" s="568"/>
      <c r="F12" s="493"/>
      <c r="G12" s="549"/>
      <c r="H12" s="493"/>
      <c r="I12" s="493"/>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sheetPr codeName="Sheet36"/>
  <dimension ref="B1:E29"/>
  <sheetViews>
    <sheetView workbookViewId="0">
      <selection activeCell="B2" sqref="B1:B1048576"/>
    </sheetView>
  </sheetViews>
  <sheetFormatPr defaultRowHeight="15"/>
  <sheetData>
    <row r="1" spans="2:5">
      <c r="E1">
        <v>11</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row>
    <row r="13" spans="2:5">
      <c r="B13" s="375"/>
    </row>
    <row r="14" spans="2:5">
      <c r="B14" s="375"/>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71" t="s">
        <v>428</v>
      </c>
      <c r="E9" s="572"/>
      <c r="F9" s="572"/>
      <c r="G9" s="572"/>
      <c r="H9" s="573"/>
    </row>
    <row r="10" spans="4:9">
      <c r="D10" s="547" t="s">
        <v>137</v>
      </c>
      <c r="E10" s="491" t="s">
        <v>604</v>
      </c>
      <c r="F10" s="491" t="s">
        <v>146</v>
      </c>
      <c r="G10" s="491" t="s">
        <v>147</v>
      </c>
      <c r="H10" s="491" t="s">
        <v>148</v>
      </c>
    </row>
    <row r="11" spans="4:9">
      <c r="D11" s="569"/>
      <c r="E11" s="569"/>
      <c r="F11" s="492"/>
      <c r="G11" s="548"/>
      <c r="H11" s="492"/>
    </row>
    <row r="12" spans="4:9">
      <c r="D12" s="570"/>
      <c r="E12" s="570"/>
      <c r="F12" s="493"/>
      <c r="G12" s="549"/>
      <c r="H12" s="493"/>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85" t="s">
        <v>429</v>
      </c>
      <c r="F9" s="486"/>
      <c r="G9" s="486"/>
      <c r="H9" s="486"/>
      <c r="I9" s="104"/>
    </row>
    <row r="10" spans="5:9">
      <c r="E10" s="547" t="s">
        <v>137</v>
      </c>
      <c r="F10" s="491" t="s">
        <v>144</v>
      </c>
      <c r="G10" s="491" t="s">
        <v>145</v>
      </c>
      <c r="H10" s="491" t="s">
        <v>149</v>
      </c>
      <c r="I10" s="574" t="s">
        <v>385</v>
      </c>
    </row>
    <row r="11" spans="5:9">
      <c r="E11" s="569"/>
      <c r="F11" s="492"/>
      <c r="G11" s="548"/>
      <c r="H11" s="492"/>
      <c r="I11" s="575"/>
    </row>
    <row r="12" spans="5:9">
      <c r="E12" s="570"/>
      <c r="F12" s="493"/>
      <c r="G12" s="549"/>
      <c r="H12" s="493"/>
      <c r="I12" s="576"/>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2:XFC19"/>
  <sheetViews>
    <sheetView showGridLines="0" topLeftCell="R6" zoomScale="70" zoomScaleNormal="70" workbookViewId="0">
      <selection activeCell="K10" sqref="K10:K12"/>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85" t="s">
        <v>164</v>
      </c>
      <c r="F8" s="486"/>
      <c r="G8" s="486"/>
      <c r="H8" s="486"/>
      <c r="I8" s="486"/>
      <c r="J8" s="486"/>
      <c r="K8" s="486"/>
      <c r="L8" s="486"/>
      <c r="M8" s="486"/>
      <c r="N8" s="486"/>
      <c r="O8" s="486"/>
      <c r="P8" s="486"/>
      <c r="Q8" s="486"/>
      <c r="R8" s="486"/>
      <c r="S8" s="486"/>
      <c r="T8" s="486"/>
      <c r="U8" s="486"/>
      <c r="V8" s="486"/>
      <c r="W8" s="486"/>
      <c r="X8" s="486"/>
      <c r="Y8" s="487"/>
    </row>
    <row r="9" spans="5:25" ht="22.5" customHeight="1">
      <c r="E9" s="494" t="s">
        <v>432</v>
      </c>
      <c r="F9" s="495"/>
      <c r="G9" s="495"/>
      <c r="H9" s="495"/>
      <c r="I9" s="495"/>
      <c r="J9" s="495"/>
      <c r="K9" s="495"/>
      <c r="L9" s="495"/>
      <c r="M9" s="495"/>
      <c r="N9" s="495"/>
      <c r="O9" s="495"/>
      <c r="P9" s="495"/>
      <c r="Q9" s="495"/>
      <c r="R9" s="495"/>
      <c r="S9" s="495"/>
      <c r="T9" s="495"/>
      <c r="U9" s="495"/>
      <c r="V9" s="495"/>
      <c r="W9" s="495"/>
      <c r="X9" s="495"/>
      <c r="Y9" s="496"/>
    </row>
    <row r="10" spans="5:25" ht="27" customHeight="1">
      <c r="E10" s="484" t="s">
        <v>150</v>
      </c>
      <c r="F10" s="484" t="s">
        <v>151</v>
      </c>
      <c r="G10" s="484" t="s">
        <v>2</v>
      </c>
      <c r="H10" s="484" t="s">
        <v>3</v>
      </c>
      <c r="I10" s="484" t="s">
        <v>4</v>
      </c>
      <c r="J10" s="484" t="s">
        <v>5</v>
      </c>
      <c r="K10" s="484" t="s">
        <v>6</v>
      </c>
      <c r="L10" s="484" t="s">
        <v>7</v>
      </c>
      <c r="M10" s="488" t="s">
        <v>152</v>
      </c>
      <c r="N10" s="489"/>
      <c r="O10" s="489"/>
      <c r="P10" s="490"/>
      <c r="Q10" s="484" t="s">
        <v>9</v>
      </c>
      <c r="R10" s="491" t="s">
        <v>505</v>
      </c>
      <c r="S10" s="484" t="s">
        <v>134</v>
      </c>
      <c r="T10" s="484" t="s">
        <v>11</v>
      </c>
      <c r="U10" s="482" t="s">
        <v>12</v>
      </c>
      <c r="V10" s="483"/>
      <c r="W10" s="482" t="s">
        <v>13</v>
      </c>
      <c r="X10" s="483"/>
      <c r="Y10" s="484" t="s">
        <v>14</v>
      </c>
    </row>
    <row r="11" spans="5:25" ht="24" customHeight="1">
      <c r="E11" s="484"/>
      <c r="F11" s="484"/>
      <c r="G11" s="484"/>
      <c r="H11" s="484"/>
      <c r="I11" s="484"/>
      <c r="J11" s="484"/>
      <c r="K11" s="484"/>
      <c r="L11" s="484"/>
      <c r="M11" s="488" t="s">
        <v>386</v>
      </c>
      <c r="N11" s="489"/>
      <c r="O11" s="490"/>
      <c r="P11" s="484" t="s">
        <v>153</v>
      </c>
      <c r="Q11" s="484"/>
      <c r="R11" s="492"/>
      <c r="S11" s="484"/>
      <c r="T11" s="484"/>
      <c r="U11" s="482"/>
      <c r="V11" s="483"/>
      <c r="W11" s="482"/>
      <c r="X11" s="483"/>
      <c r="Y11" s="484"/>
    </row>
    <row r="12" spans="5:25" ht="79.5" customHeight="1">
      <c r="E12" s="484"/>
      <c r="F12" s="484"/>
      <c r="G12" s="484"/>
      <c r="H12" s="484"/>
      <c r="I12" s="484"/>
      <c r="J12" s="484"/>
      <c r="K12" s="484"/>
      <c r="L12" s="484"/>
      <c r="M12" s="65" t="s">
        <v>17</v>
      </c>
      <c r="N12" s="371" t="s">
        <v>18</v>
      </c>
      <c r="O12" s="371" t="s">
        <v>19</v>
      </c>
      <c r="P12" s="484"/>
      <c r="Q12" s="484"/>
      <c r="R12" s="493"/>
      <c r="S12" s="484"/>
      <c r="T12" s="484"/>
      <c r="U12" s="65" t="s">
        <v>20</v>
      </c>
      <c r="V12" s="65" t="s">
        <v>21</v>
      </c>
      <c r="W12" s="65" t="s">
        <v>20</v>
      </c>
      <c r="X12" s="65" t="s">
        <v>21</v>
      </c>
      <c r="Y12" s="484"/>
    </row>
    <row r="13" spans="5:25" ht="20.100000000000001" customHeight="1">
      <c r="E13" s="66" t="s">
        <v>154</v>
      </c>
      <c r="F13" s="56" t="s">
        <v>155</v>
      </c>
      <c r="G13" s="78">
        <f>+IFERROR(IF(COUNT('Shareholding Pattern'!H26),('Shareholding Pattern'!H26),""),"")</f>
        <v>4</v>
      </c>
      <c r="H13" s="78">
        <f>+IFERROR(IF(COUNT('Shareholding Pattern'!I26),('Shareholding Pattern'!I26),""),"")</f>
        <v>25184749</v>
      </c>
      <c r="I13" s="78" t="str">
        <f>+IFERROR(IF(COUNT('Shareholding Pattern'!J26),('Shareholding Pattern'!J26),""),"")</f>
        <v/>
      </c>
      <c r="J13" s="78" t="str">
        <f>+IFERROR(IF(COUNT('Shareholding Pattern'!K26),('Shareholding Pattern'!K26),""),"")</f>
        <v/>
      </c>
      <c r="K13" s="78">
        <f>+IFERROR(IF(COUNT('Shareholding Pattern'!L26),('Shareholding Pattern'!L26),""),"")</f>
        <v>25184749</v>
      </c>
      <c r="L13" s="188">
        <f>+IFERROR(IF(COUNT('Shareholding Pattern'!M26),('Shareholding Pattern'!M26),""),"")</f>
        <v>48.11</v>
      </c>
      <c r="M13" s="79">
        <f>+IFERROR(IF(COUNT('Shareholding Pattern'!N26),('Shareholding Pattern'!N26),""),"")</f>
        <v>25184749</v>
      </c>
      <c r="N13" s="141" t="str">
        <f>+IFERROR(IF(COUNT('Shareholding Pattern'!O26),('Shareholding Pattern'!O26),""),"")</f>
        <v/>
      </c>
      <c r="O13" s="141">
        <f>+IFERROR(IF(COUNT('Shareholding Pattern'!P26),('Shareholding Pattern'!P26),""),"")</f>
        <v>25184749</v>
      </c>
      <c r="P13" s="188">
        <f>+IFERROR(IF(COUNT('Shareholding Pattern'!Q26),('Shareholding Pattern'!Q26),""),"")</f>
        <v>48.11</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48.11</v>
      </c>
      <c r="U13" s="78" t="str">
        <f>+IFERROR(IF(COUNT('Shareholding Pattern'!V26),('Shareholding Pattern'!V26),""),"")</f>
        <v/>
      </c>
      <c r="V13" s="188" t="str">
        <f>+IFERROR(IF(COUNT('Shareholding Pattern'!W26),('Shareholding Pattern'!W26),""),"")</f>
        <v/>
      </c>
      <c r="W13" s="78">
        <f>+IFERROR(IF(COUNT('Shareholding Pattern'!X26),('Shareholding Pattern'!X26),""),"")</f>
        <v>3296561</v>
      </c>
      <c r="X13" s="188">
        <f>+IFERROR(IF(COUNT('Shareholding Pattern'!Y26),('Shareholding Pattern'!Y26),""),"")</f>
        <v>13.09</v>
      </c>
      <c r="Y13" s="78">
        <f>+IFERROR(IF(COUNT('Shareholding Pattern'!Z26),('Shareholding Pattern'!Z26),""),"")</f>
        <v>25184749</v>
      </c>
    </row>
    <row r="14" spans="5:25" ht="20.100000000000001" customHeight="1">
      <c r="E14" s="66" t="s">
        <v>156</v>
      </c>
      <c r="F14" s="54" t="s">
        <v>157</v>
      </c>
      <c r="G14" s="78">
        <f>+IFERROR(IF(COUNT('Shareholding Pattern'!H50),('Shareholding Pattern'!H50),""),"")</f>
        <v>11571</v>
      </c>
      <c r="H14" s="78">
        <f>+IFERROR(IF(COUNT('Shareholding Pattern'!I50),('Shareholding Pattern'!I50),""),"")</f>
        <v>27167546</v>
      </c>
      <c r="I14" s="78" t="str">
        <f>+IFERROR(IF(COUNT('Shareholding Pattern'!J50),('Shareholding Pattern'!J50),""),"")</f>
        <v/>
      </c>
      <c r="J14" s="78" t="str">
        <f>+IFERROR(IF(COUNT('Shareholding Pattern'!K50),('Shareholding Pattern'!K50),""),"")</f>
        <v/>
      </c>
      <c r="K14" s="78">
        <f>+IFERROR(IF(COUNT('Shareholding Pattern'!L50),('Shareholding Pattern'!L50),""),"")</f>
        <v>27167546</v>
      </c>
      <c r="L14" s="188">
        <f>+IFERROR(IF(COUNT('Shareholding Pattern'!M50),('Shareholding Pattern'!M50),""),"")</f>
        <v>51.89</v>
      </c>
      <c r="M14" s="286">
        <f>+IFERROR(IF(COUNT('Shareholding Pattern'!N50),('Shareholding Pattern'!N50),""),"")</f>
        <v>27167546</v>
      </c>
      <c r="N14" s="141" t="str">
        <f>+IFERROR(IF(COUNT('Shareholding Pattern'!O50),('Shareholding Pattern'!O50),""),"")</f>
        <v/>
      </c>
      <c r="O14" s="141">
        <f>+IFERROR(IF(COUNT('Shareholding Pattern'!P50),('Shareholding Pattern'!P50),""),"")</f>
        <v>27167546</v>
      </c>
      <c r="P14" s="188">
        <f>+IFERROR(IF(COUNT('Shareholding Pattern'!Q50),('Shareholding Pattern'!Q50),""),"")</f>
        <v>51.89</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51.89</v>
      </c>
      <c r="U14" s="78" t="str">
        <f>+IFERROR(IF(COUNT('Shareholding Pattern'!V50),('Shareholding Pattern'!V50),""),"")</f>
        <v/>
      </c>
      <c r="V14" s="188" t="str">
        <f>+IFERROR(IF(COUNT('Shareholding Pattern'!W50),('Shareholding Pattern'!W50),""),"")</f>
        <v/>
      </c>
      <c r="W14" s="317"/>
      <c r="X14" s="318"/>
      <c r="Y14" s="78">
        <f>+IFERROR(IF(COUNT('Shareholding Pattern'!Z50),('Shareholding Pattern'!Z50),""),"")</f>
        <v>26916246</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11575</v>
      </c>
      <c r="H18" s="80">
        <f>+IFERROR(IF(COUNT('Shareholding Pattern'!I58),('Shareholding Pattern'!I58),""),"")</f>
        <v>52352295</v>
      </c>
      <c r="I18" s="80" t="str">
        <f>+IFERROR(IF(COUNT('Shareholding Pattern'!J58),('Shareholding Pattern'!J58),""),"")</f>
        <v/>
      </c>
      <c r="J18" s="80" t="str">
        <f>+IFERROR(IF(COUNT('Shareholding Pattern'!K58),('Shareholding Pattern'!K58),""),"")</f>
        <v/>
      </c>
      <c r="K18" s="80">
        <f>+IFERROR(IF(COUNT('Shareholding Pattern'!L58),('Shareholding Pattern'!L58),""),"")</f>
        <v>52352295</v>
      </c>
      <c r="L18" s="293">
        <f>+IFERROR(IF(COUNT('Shareholding Pattern'!M58),('Shareholding Pattern'!M58),""),"")</f>
        <v>100</v>
      </c>
      <c r="M18" s="285">
        <f>+IFERROR(IF(COUNT('Shareholding Pattern'!N58),('Shareholding Pattern'!N58),""),"")</f>
        <v>52352295</v>
      </c>
      <c r="N18" s="372" t="str">
        <f>+IFERROR(IF(COUNT('Shareholding Pattern'!O58),('Shareholding Pattern'!O58),""),"")</f>
        <v/>
      </c>
      <c r="O18" s="372">
        <f>+IFERROR(IF(COUNT('Shareholding Pattern'!P58),('Shareholding Pattern'!P58),""),"")</f>
        <v>52352295</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f>+IFERROR(IF(COUNT('Shareholding Pattern'!X58),('Shareholding Pattern'!X58),""),"")</f>
        <v>3296561</v>
      </c>
      <c r="X18" s="285">
        <f>+IFERROR(IF(COUNT('Shareholding Pattern'!Y58),('Shareholding Pattern'!Y58),""),"")</f>
        <v>6.3</v>
      </c>
      <c r="Y18" s="80">
        <f>+IFERROR(IF(COUNT('Shareholding Pattern'!Z58),('Shareholding Pattern'!Z58),""),"")</f>
        <v>52100995</v>
      </c>
    </row>
    <row r="19" spans="5:2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2:XFC63"/>
  <sheetViews>
    <sheetView showGridLines="0" topLeftCell="D7" zoomScale="90" zoomScaleNormal="90" workbookViewId="0">
      <pane xSplit="2" ySplit="6" topLeftCell="F44" activePane="bottomRight" state="frozen"/>
      <selection activeCell="D7" sqref="D7"/>
      <selection pane="topRight" activeCell="F7" sqref="F7"/>
      <selection pane="bottomLeft" activeCell="D13" sqref="D13"/>
      <selection pane="bottomRight" activeCell="F48" sqref="F48"/>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14" t="s">
        <v>133</v>
      </c>
      <c r="F9" s="528" t="s">
        <v>0</v>
      </c>
      <c r="G9" s="529"/>
      <c r="H9" s="505" t="s">
        <v>2</v>
      </c>
      <c r="I9" s="505" t="s">
        <v>3</v>
      </c>
      <c r="J9" s="505" t="s">
        <v>4</v>
      </c>
      <c r="K9" s="506" t="s">
        <v>5</v>
      </c>
      <c r="L9" s="506" t="s">
        <v>6</v>
      </c>
      <c r="M9" s="510" t="s">
        <v>7</v>
      </c>
      <c r="N9" s="511" t="s">
        <v>8</v>
      </c>
      <c r="O9" s="512"/>
      <c r="P9" s="512"/>
      <c r="Q9" s="513"/>
      <c r="R9" s="505" t="s">
        <v>9</v>
      </c>
      <c r="S9" s="517" t="s">
        <v>505</v>
      </c>
      <c r="T9" s="535" t="s">
        <v>134</v>
      </c>
      <c r="U9" s="534" t="s">
        <v>11</v>
      </c>
      <c r="V9" s="506" t="s">
        <v>12</v>
      </c>
      <c r="W9" s="506"/>
      <c r="X9" s="506" t="s">
        <v>13</v>
      </c>
      <c r="Y9" s="506"/>
      <c r="Z9" s="505" t="s">
        <v>14</v>
      </c>
    </row>
    <row r="10" spans="5:58" ht="28.5" customHeight="1">
      <c r="E10" s="515"/>
      <c r="F10" s="530"/>
      <c r="G10" s="531"/>
      <c r="H10" s="505"/>
      <c r="I10" s="505"/>
      <c r="J10" s="505"/>
      <c r="K10" s="506"/>
      <c r="L10" s="506"/>
      <c r="M10" s="510"/>
      <c r="N10" s="511" t="s">
        <v>15</v>
      </c>
      <c r="O10" s="512"/>
      <c r="P10" s="513"/>
      <c r="Q10" s="510" t="s">
        <v>16</v>
      </c>
      <c r="R10" s="505"/>
      <c r="S10" s="518"/>
      <c r="T10" s="505"/>
      <c r="U10" s="534"/>
      <c r="V10" s="506"/>
      <c r="W10" s="506"/>
      <c r="X10" s="506"/>
      <c r="Y10" s="506"/>
      <c r="Z10" s="505"/>
    </row>
    <row r="11" spans="5:58" ht="113.25" customHeight="1">
      <c r="E11" s="516"/>
      <c r="F11" s="532"/>
      <c r="G11" s="533"/>
      <c r="H11" s="505"/>
      <c r="I11" s="505"/>
      <c r="J11" s="505"/>
      <c r="K11" s="506"/>
      <c r="L11" s="506"/>
      <c r="M11" s="510"/>
      <c r="N11" s="139" t="s">
        <v>17</v>
      </c>
      <c r="O11" s="139" t="s">
        <v>18</v>
      </c>
      <c r="P11" s="144" t="s">
        <v>19</v>
      </c>
      <c r="Q11" s="510"/>
      <c r="R11" s="505"/>
      <c r="S11" s="519"/>
      <c r="T11" s="505"/>
      <c r="U11" s="534"/>
      <c r="V11" s="139" t="s">
        <v>20</v>
      </c>
      <c r="W11" s="68" t="s">
        <v>21</v>
      </c>
      <c r="X11" s="144" t="s">
        <v>20</v>
      </c>
      <c r="Y11" s="68" t="s">
        <v>21</v>
      </c>
      <c r="Z11" s="505"/>
    </row>
    <row r="12" spans="5:58" ht="18.75" customHeight="1">
      <c r="E12" s="119" t="s">
        <v>22</v>
      </c>
      <c r="F12" s="507" t="s">
        <v>23</v>
      </c>
      <c r="G12" s="507"/>
      <c r="H12" s="507"/>
      <c r="I12" s="507"/>
      <c r="J12" s="507"/>
      <c r="K12" s="507"/>
      <c r="L12" s="507"/>
      <c r="M12" s="507"/>
      <c r="N12" s="507"/>
      <c r="O12" s="507"/>
      <c r="P12" s="507"/>
      <c r="Q12" s="507"/>
      <c r="R12" s="507"/>
      <c r="S12" s="507"/>
      <c r="T12" s="507"/>
      <c r="U12" s="507"/>
      <c r="V12" s="507"/>
      <c r="W12" s="507"/>
      <c r="X12" s="507"/>
      <c r="Y12" s="507"/>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t="str">
        <f>IFERROR(IF(COUNT(IndHUF!$AD$13),IF(IndHUF!$AD$13=0,"0",IndHUF!$AD$13),""),"")</f>
        <v/>
      </c>
      <c r="I14" s="353" t="str">
        <f>+IF(COUNT(IndHUF!H16),IndHUF!H16,"")</f>
        <v/>
      </c>
      <c r="J14" s="353" t="str">
        <f>+IF(COUNT(IndHUF!I16),IndHUF!I16,"")</f>
        <v/>
      </c>
      <c r="K14" s="132" t="str">
        <f>+IF(COUNT(IndHUF!J16),IndHUF!J16,"")</f>
        <v/>
      </c>
      <c r="L14" s="132" t="str">
        <f>+IF(COUNT(IndHUF!K16),IndHUF!K16,"")</f>
        <v/>
      </c>
      <c r="M14" s="172" t="str">
        <f>+IFERROR(IF(COUNT(L14),ROUND(L14/'Shareholding Pattern'!$L$57*100,2),""),0)</f>
        <v/>
      </c>
      <c r="N14" s="189" t="str">
        <f>+IF(COUNT(+IndHUF!M16),SUM(+IndHUF!M16),"")</f>
        <v/>
      </c>
      <c r="O14" s="189" t="str">
        <f>+IF(COUNT(+IndHUF!N16),SUM(+IndHUF!N16),"")</f>
        <v/>
      </c>
      <c r="P14" s="353" t="str">
        <f>+IF(COUNT(IndHUF!O16),IndHUF!O16,"")</f>
        <v/>
      </c>
      <c r="Q14" s="172" t="str">
        <f>+IF(COUNT(IndHUF!P16),IndHUF!P16,"")</f>
        <v/>
      </c>
      <c r="R14" s="353" t="str">
        <f>+IF(COUNT(IndHUF!Q16),IndHUF!Q16,"")</f>
        <v/>
      </c>
      <c r="S14" s="353" t="str">
        <f>+IF(COUNT(IndHUF!R16),IndHUF!R16,"")</f>
        <v/>
      </c>
      <c r="T14" s="353" t="str">
        <f>+IF(COUNT(IndHUF!S16),IndHUF!S16,"")</f>
        <v/>
      </c>
      <c r="U14" s="133" t="str">
        <f>+IFERROR(IF(COUNT(L14,T14),ROUND(SUM(L14,T14)/SUM('Shareholding Pattern'!$L$57,'Shareholding Pattern'!$T$57)*100,2),""),0)</f>
        <v/>
      </c>
      <c r="V14" s="210" t="str">
        <f>+IF(COUNT(IndHUF!U16),IndHUF!U16,"")</f>
        <v/>
      </c>
      <c r="W14" s="185" t="str">
        <f>+IFERROR(IF(COUNT(V14),ROUND(SUM(V14)/SUM(L14)*100,2),""),0)</f>
        <v/>
      </c>
      <c r="X14" s="210" t="str">
        <f>+IF(COUNT(IndHUF!W16),IndHUF!W16,"")</f>
        <v/>
      </c>
      <c r="Y14" s="133" t="str">
        <f>+IFERROR(IF(COUNT(X14),ROUND(SUM(X14)/SUM(L14)*100,2),""),0)</f>
        <v/>
      </c>
      <c r="Z14" s="353" t="str">
        <f>+IF(COUNT(IndHUF!Y16),IndHUF!Y16,"")</f>
        <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f>IFERROR(IF(COUNT(OtherIND!$AG$13),IF(OtherIND!$AG$13=0,"0",OtherIND!$AG$13),""),"")</f>
        <v>4</v>
      </c>
      <c r="I17" s="354">
        <f>IFERROR(IF(COUNT(OtherIND!J20),(OtherIND!J20),""),"")</f>
        <v>25184749</v>
      </c>
      <c r="J17" s="354" t="str">
        <f>IFERROR(IF(COUNT(OtherIND!K20),(OtherIND!K20),""),"")</f>
        <v/>
      </c>
      <c r="K17" s="134" t="str">
        <f>IFERROR(IF(COUNT(OtherIND!L20),(OtherIND!L20),""),"")</f>
        <v/>
      </c>
      <c r="L17" s="134">
        <f>IFERROR(IF(COUNT(OtherIND!M20),(OtherIND!M20),""),"")</f>
        <v>25184749</v>
      </c>
      <c r="M17" s="214">
        <f>+IFERROR(IF(COUNT(L17),ROUND(L17/'Shareholding Pattern'!$L$57*100,2),""),0)</f>
        <v>48.11</v>
      </c>
      <c r="N17" s="287">
        <f>IFERROR(IF(COUNT(OtherIND!O20),(OtherIND!O20),""),"")</f>
        <v>25184749</v>
      </c>
      <c r="O17" s="189" t="str">
        <f>IFERROR(IF(COUNT(OtherIND!P20),(OtherIND!P20),""),"")</f>
        <v/>
      </c>
      <c r="P17" s="354">
        <f>IFERROR(IF(COUNT(OtherIND!Q20),(OtherIND!Q20),""),"")</f>
        <v>25184749</v>
      </c>
      <c r="Q17" s="214">
        <f>IFERROR(IF(COUNT(OtherIND!R20),(OtherIND!R20),""),0)</f>
        <v>48.11</v>
      </c>
      <c r="R17" s="354" t="str">
        <f>IFERROR(IF(COUNT(OtherIND!S20),(OtherIND!S20),""),"")</f>
        <v/>
      </c>
      <c r="S17" s="354" t="str">
        <f>IFERROR(IF(COUNT(OtherIND!T20),(OtherIND!T20),""),"")</f>
        <v/>
      </c>
      <c r="T17" s="354" t="str">
        <f>IFERROR(IF(COUNT(OtherIND!U20),(OtherIND!U20),""),"")</f>
        <v/>
      </c>
      <c r="U17" s="135">
        <f>+IFERROR(IF(COUNT(L17,T17),ROUND(SUM(L17,T17)/SUM('Shareholding Pattern'!$L$57,'Shareholding Pattern'!$T$57)*100,2),""),0)</f>
        <v>48.11</v>
      </c>
      <c r="V17" s="210" t="str">
        <f>IFERROR(IF(COUNT(OtherIND!W20),(OtherIND!W20),""),"")</f>
        <v/>
      </c>
      <c r="W17" s="233" t="str">
        <f t="shared" si="0"/>
        <v/>
      </c>
      <c r="X17" s="210">
        <f>IFERROR(IF(COUNT(OtherIND!Y20),(OtherIND!Y20),""),"")</f>
        <v>3296561</v>
      </c>
      <c r="Y17" s="135">
        <f t="shared" si="1"/>
        <v>13.09</v>
      </c>
      <c r="Z17" s="354">
        <f>IFERROR(IF(COUNT(OtherIND!AA20),(OtherIND!AA20),""),"")</f>
        <v>25184749</v>
      </c>
      <c r="AA17" s="101"/>
      <c r="AR17" t="s">
        <v>187</v>
      </c>
      <c r="AX17" t="s">
        <v>332</v>
      </c>
      <c r="AZ17" t="s">
        <v>390</v>
      </c>
      <c r="BF17" t="s">
        <v>369</v>
      </c>
    </row>
    <row r="18" spans="5:58" ht="20.100000000000001" customHeight="1">
      <c r="E18" s="508" t="s">
        <v>35</v>
      </c>
      <c r="F18" s="508"/>
      <c r="G18" s="508"/>
      <c r="H18" s="64">
        <f>+IFERROR(IF(COUNT(H14:H17),ROUND(SUM(H14:H17),0),""),"")</f>
        <v>4</v>
      </c>
      <c r="I18" s="64">
        <f t="shared" ref="I18:Z18" si="2">+IFERROR(IF(COUNT(I14:I17),ROUND(SUM(I14:I17),0),""),"")</f>
        <v>25184749</v>
      </c>
      <c r="J18" s="64" t="str">
        <f t="shared" si="2"/>
        <v/>
      </c>
      <c r="K18" s="4" t="str">
        <f t="shared" si="2"/>
        <v/>
      </c>
      <c r="L18" s="64">
        <f t="shared" si="2"/>
        <v>25184749</v>
      </c>
      <c r="M18" s="174">
        <f>+IFERROR(IF(COUNT(L18),ROUND(L18/'Shareholding Pattern'!$L$57*100,2),""),0)</f>
        <v>48.11</v>
      </c>
      <c r="N18" s="141">
        <f t="shared" si="2"/>
        <v>25184749</v>
      </c>
      <c r="O18" s="141" t="str">
        <f t="shared" si="2"/>
        <v/>
      </c>
      <c r="P18" s="64">
        <f t="shared" si="2"/>
        <v>25184749</v>
      </c>
      <c r="Q18" s="182">
        <f>IFERROR(IF(COUNT(P18),ROUND(P18/$P$58*100,2),""),0)</f>
        <v>48.11</v>
      </c>
      <c r="R18" s="64" t="str">
        <f t="shared" si="2"/>
        <v/>
      </c>
      <c r="S18" s="64" t="str">
        <f t="shared" si="2"/>
        <v/>
      </c>
      <c r="T18" s="64" t="str">
        <f t="shared" si="2"/>
        <v/>
      </c>
      <c r="U18" s="136">
        <f>+IFERROR(IF(COUNT(L18,T18),ROUND(SUM(L18,T18)/SUM('Shareholding Pattern'!$L$57,'Shareholding Pattern'!$T$57)*100,2),""),0)</f>
        <v>48.11</v>
      </c>
      <c r="V18" s="64" t="str">
        <f t="shared" si="2"/>
        <v/>
      </c>
      <c r="W18" s="186" t="str">
        <f>+IFERROR(IF(COUNT(V18),ROUND(SUM(V18)/SUM(L18)*100,2),""),0)</f>
        <v/>
      </c>
      <c r="X18" s="64">
        <f t="shared" si="2"/>
        <v>3296561</v>
      </c>
      <c r="Y18" s="137">
        <f>+IFERROR(IF(COUNT(X18),ROUND(SUM(X18)/SUM(L18)*100,2),""),0)</f>
        <v>13.09</v>
      </c>
      <c r="Z18" s="64">
        <f t="shared" si="2"/>
        <v>25184749</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508" t="s">
        <v>43</v>
      </c>
      <c r="F25" s="508"/>
      <c r="G25" s="508"/>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509" t="s">
        <v>105</v>
      </c>
      <c r="F26" s="509"/>
      <c r="G26" s="509"/>
      <c r="H26" s="159">
        <f t="shared" ref="H26:Z26" si="6">+IFERROR(IF(COUNT(H18,H25),ROUND(SUM(H18,H25),0),""),"")</f>
        <v>4</v>
      </c>
      <c r="I26" s="159">
        <f t="shared" si="6"/>
        <v>25184749</v>
      </c>
      <c r="J26" s="159" t="str">
        <f t="shared" si="6"/>
        <v/>
      </c>
      <c r="K26" s="157" t="str">
        <f t="shared" si="6"/>
        <v/>
      </c>
      <c r="L26" s="159">
        <f t="shared" si="6"/>
        <v>25184749</v>
      </c>
      <c r="M26" s="174">
        <f>+IFERROR(IF(COUNT(L26),ROUND(L26/'Shareholding Pattern'!$L$57*100,2),""),0)</f>
        <v>48.11</v>
      </c>
      <c r="N26" s="158">
        <f t="shared" si="6"/>
        <v>25184749</v>
      </c>
      <c r="O26" s="158" t="str">
        <f t="shared" si="6"/>
        <v/>
      </c>
      <c r="P26" s="159">
        <f t="shared" si="6"/>
        <v>25184749</v>
      </c>
      <c r="Q26" s="182">
        <f>IFERROR(IF(COUNT(P26),ROUND(P26/$P$58*100,2),""),0)</f>
        <v>48.11</v>
      </c>
      <c r="R26" s="355" t="str">
        <f t="shared" si="6"/>
        <v/>
      </c>
      <c r="S26" s="355" t="str">
        <f t="shared" si="6"/>
        <v/>
      </c>
      <c r="T26" s="159" t="str">
        <f t="shared" si="6"/>
        <v/>
      </c>
      <c r="U26" s="136">
        <f>+IFERROR(IF(COUNT(L26,T26),ROUND(SUM(L26,T26)/SUM('Shareholding Pattern'!$L$57,'Shareholding Pattern'!$T$57)*100,2),""),0)</f>
        <v>48.11</v>
      </c>
      <c r="V26" s="159" t="str">
        <f t="shared" si="6"/>
        <v/>
      </c>
      <c r="W26" s="186" t="str">
        <f>+IFERROR(IF(COUNT(V26),ROUND(SUM(V26)/SUM(L26)*100,2),""),0)</f>
        <v/>
      </c>
      <c r="X26" s="159">
        <f t="shared" si="6"/>
        <v>3296561</v>
      </c>
      <c r="Y26" s="137">
        <f t="shared" si="4"/>
        <v>13.09</v>
      </c>
      <c r="Z26" s="159">
        <f t="shared" si="6"/>
        <v>25184749</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20" t="s">
        <v>40</v>
      </c>
      <c r="G29" s="521"/>
      <c r="H29" s="521"/>
      <c r="I29" s="521"/>
      <c r="J29" s="521"/>
      <c r="K29" s="521"/>
      <c r="L29" s="521"/>
      <c r="M29" s="521"/>
      <c r="N29" s="521"/>
      <c r="O29" s="521"/>
      <c r="P29" s="521"/>
      <c r="Q29" s="521"/>
      <c r="R29" s="521"/>
      <c r="S29" s="521"/>
      <c r="T29" s="521"/>
      <c r="U29" s="521"/>
      <c r="V29" s="521"/>
      <c r="W29" s="521"/>
      <c r="X29" s="521"/>
      <c r="Y29" s="521"/>
      <c r="Z29" s="521"/>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541"/>
      <c r="Y30" s="542"/>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543"/>
      <c r="Y31" s="544"/>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43"/>
      <c r="Y32" s="544"/>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43"/>
      <c r="Y33" s="544"/>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543"/>
      <c r="Y34" s="544"/>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543"/>
      <c r="Y35" s="544"/>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43"/>
      <c r="Y36" s="544"/>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43"/>
      <c r="Y37" s="544"/>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543"/>
      <c r="Y38" s="544"/>
      <c r="Z38" s="295"/>
      <c r="AR38" t="s">
        <v>203</v>
      </c>
      <c r="AX38" t="s">
        <v>345</v>
      </c>
      <c r="AZ38" t="s">
        <v>247</v>
      </c>
      <c r="BF38" t="s">
        <v>377</v>
      </c>
    </row>
    <row r="39" spans="5:58" ht="20.100000000000001" customHeight="1">
      <c r="E39" s="508" t="s">
        <v>57</v>
      </c>
      <c r="F39" s="508"/>
      <c r="G39" s="508"/>
      <c r="H39" s="64" t="str">
        <f t="shared" ref="H39:Z39" si="13">+IFERROR(IF(COUNT(H30:H38),ROUND(SUM(H30:H38),0),""),"")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543"/>
      <c r="Y39" s="544"/>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543"/>
      <c r="Y40" s="544"/>
      <c r="Z40" s="295"/>
      <c r="AR40" t="s">
        <v>205</v>
      </c>
      <c r="AX40" t="s">
        <v>226</v>
      </c>
      <c r="AZ40" t="s">
        <v>248</v>
      </c>
      <c r="BF40" t="s">
        <v>382</v>
      </c>
    </row>
    <row r="41" spans="5:58" ht="20.100000000000001" customHeight="1">
      <c r="E41" s="508" t="s">
        <v>62</v>
      </c>
      <c r="F41" s="508"/>
      <c r="G41" s="508"/>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543"/>
      <c r="Y41" s="544"/>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543"/>
      <c r="Y42" s="544"/>
      <c r="Z42" s="367"/>
    </row>
    <row r="43" spans="5:58" ht="51.75" customHeight="1">
      <c r="E43" s="148" t="s">
        <v>76</v>
      </c>
      <c r="F43" s="248" t="s">
        <v>65</v>
      </c>
      <c r="H43" s="420">
        <v>11166</v>
      </c>
      <c r="I43" s="420">
        <v>5354077</v>
      </c>
      <c r="J43" s="295"/>
      <c r="K43" s="295"/>
      <c r="L43" s="225">
        <f>+IFERROR(IF(COUNT(I43:K43),ROUND(SUM(I43:K43),0),""),"")</f>
        <v>5354077</v>
      </c>
      <c r="M43" s="226">
        <f>+IFERROR(IF(COUNT(L43),ROUND(L43/'Shareholding Pattern'!$L$57*100,2),""),"")</f>
        <v>10.23</v>
      </c>
      <c r="N43" s="401">
        <v>5354077</v>
      </c>
      <c r="O43" s="295"/>
      <c r="P43" s="225">
        <f t="shared" ref="P43" si="18">+IFERROR(IF(COUNT(N43:O43),ROUND(SUM(N43:O43),0),""),"")</f>
        <v>5354077</v>
      </c>
      <c r="Q43" s="179">
        <f>+IFERROR(IF(COUNT(P43),ROUND(P43/'Shareholding Pattern'!$P$58*100,2),""),"")</f>
        <v>10.23</v>
      </c>
      <c r="R43" s="295"/>
      <c r="S43" s="295"/>
      <c r="T43" s="225" t="str">
        <f>+IFERROR(IF(COUNT(R43:S43),ROUND(SUM(R43:S43),0),""),"")</f>
        <v/>
      </c>
      <c r="U43" s="228">
        <f>+IFERROR(IF(COUNT(L43,T43),ROUND(SUM(L43,T43)/SUM('Shareholding Pattern'!$L$57,'Shareholding Pattern'!$T$57)*100,2),""),"")</f>
        <v>10.23</v>
      </c>
      <c r="V43" s="295"/>
      <c r="W43" s="185" t="str">
        <f t="shared" ref="W43:W50" si="19">+IFERROR(IF(COUNT(V43),ROUND(SUM(V43)/SUM(L43)*100,2),""),0)</f>
        <v/>
      </c>
      <c r="X43" s="543"/>
      <c r="Y43" s="544"/>
      <c r="Z43" s="420">
        <v>5143677</v>
      </c>
      <c r="AR43" t="s">
        <v>206</v>
      </c>
    </row>
    <row r="44" spans="5:58" ht="43.5" customHeight="1">
      <c r="E44" s="148" t="s">
        <v>77</v>
      </c>
      <c r="F44" s="249" t="s">
        <v>66</v>
      </c>
      <c r="H44" s="420">
        <v>18</v>
      </c>
      <c r="I44" s="420">
        <v>1494234</v>
      </c>
      <c r="J44" s="295"/>
      <c r="K44" s="295"/>
      <c r="L44" s="225">
        <f t="shared" ref="L44:L50" si="20">+IFERROR(IF(COUNT(I44:K44),ROUND(SUM(I44:K44),0),""),"")</f>
        <v>1494234</v>
      </c>
      <c r="M44" s="226">
        <f>+IFERROR(IF(COUNT(L44),ROUND(L44/'Shareholding Pattern'!$L$57*100,2),""),"")</f>
        <v>2.85</v>
      </c>
      <c r="N44" s="401">
        <v>1494234</v>
      </c>
      <c r="O44" s="295"/>
      <c r="P44" s="225">
        <f t="shared" ref="P44:P48" si="21">+IFERROR(IF(COUNT(N44:O44),ROUND(SUM(N44:O44),0),""),"")</f>
        <v>1494234</v>
      </c>
      <c r="Q44" s="179">
        <f>+IFERROR(IF(COUNT(P44),ROUND(P44/'Shareholding Pattern'!$P$58*100,2),""),"")</f>
        <v>2.85</v>
      </c>
      <c r="R44" s="295"/>
      <c r="S44" s="295"/>
      <c r="T44" s="225" t="str">
        <f t="shared" ref="T44:T50" si="22">+IFERROR(IF(COUNT(R44:S44),ROUND(SUM(R44:S44),0),""),"")</f>
        <v/>
      </c>
      <c r="U44" s="228">
        <f>+IFERROR(IF(COUNT(L44,T44),ROUND(SUM(L44,T44)/SUM('Shareholding Pattern'!$L$57,'Shareholding Pattern'!$T$57)*100,2),""),"")</f>
        <v>2.85</v>
      </c>
      <c r="V44" s="295"/>
      <c r="W44" s="185" t="str">
        <f t="shared" si="19"/>
        <v/>
      </c>
      <c r="X44" s="543"/>
      <c r="Y44" s="544"/>
      <c r="Z44" s="420">
        <v>1494234</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43"/>
      <c r="Y45" s="544"/>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43"/>
      <c r="Y46" s="544"/>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43"/>
      <c r="Y47" s="544"/>
      <c r="Z47" s="295"/>
      <c r="AR47" t="s">
        <v>210</v>
      </c>
    </row>
    <row r="48" spans="5:58" ht="20.100000000000001" customHeight="1">
      <c r="E48" s="166" t="s">
        <v>42</v>
      </c>
      <c r="F48" s="252" t="s">
        <v>33</v>
      </c>
      <c r="H48" s="295">
        <v>387</v>
      </c>
      <c r="I48" s="295">
        <v>20319235</v>
      </c>
      <c r="J48" s="295"/>
      <c r="K48" s="295"/>
      <c r="L48" s="229">
        <f t="shared" si="20"/>
        <v>20319235</v>
      </c>
      <c r="M48" s="230">
        <f>+IFERROR(IF(COUNT(L48),ROUND(L48/'Shareholding Pattern'!$L$57*100,2),""),"")</f>
        <v>38.81</v>
      </c>
      <c r="N48" s="295">
        <v>20319235</v>
      </c>
      <c r="O48" s="295"/>
      <c r="P48" s="229">
        <f t="shared" si="21"/>
        <v>20319235</v>
      </c>
      <c r="Q48" s="231">
        <f>+IFERROR(IF(COUNT(P48),ROUND(P48/'Shareholding Pattern'!$P$58*100,2),""),"")</f>
        <v>38.81</v>
      </c>
      <c r="R48" s="295"/>
      <c r="S48" s="295"/>
      <c r="T48" s="229" t="str">
        <f t="shared" si="22"/>
        <v/>
      </c>
      <c r="U48" s="232">
        <f>+IFERROR(IF(COUNT(L48,T48),ROUND(SUM(L48,T48)/SUM('Shareholding Pattern'!$L$57,'Shareholding Pattern'!$T$57)*100,2),""),"")</f>
        <v>38.81</v>
      </c>
      <c r="V48" s="295"/>
      <c r="W48" s="233" t="str">
        <f t="shared" si="19"/>
        <v/>
      </c>
      <c r="X48" s="543"/>
      <c r="Y48" s="544"/>
      <c r="Z48" s="295">
        <v>20278335</v>
      </c>
      <c r="AR48" t="s">
        <v>211</v>
      </c>
    </row>
    <row r="49" spans="5:44" ht="20.100000000000001" customHeight="1">
      <c r="E49" s="508" t="s">
        <v>70</v>
      </c>
      <c r="F49" s="508"/>
      <c r="G49" s="508"/>
      <c r="H49" s="193">
        <f>+IFERROR(IF(COUNT(H43:H48),ROUND(SUM(H43:H48),0),""),"")</f>
        <v>11571</v>
      </c>
      <c r="I49" s="193">
        <f t="shared" ref="I49:V49" si="23">+IFERROR(IF(COUNT(I43:I48),ROUND(SUM(I43:I48),0),""),"")</f>
        <v>27167546</v>
      </c>
      <c r="J49" s="193" t="str">
        <f t="shared" si="23"/>
        <v/>
      </c>
      <c r="K49" s="168" t="str">
        <f t="shared" si="23"/>
        <v/>
      </c>
      <c r="L49" s="192">
        <f t="shared" si="20"/>
        <v>27167546</v>
      </c>
      <c r="M49" s="176">
        <f>+IFERROR(IF(COUNT(L49),ROUND(L49/'Shareholding Pattern'!$L$57*100,2),""),"")</f>
        <v>51.89</v>
      </c>
      <c r="N49" s="169">
        <f t="shared" si="23"/>
        <v>27167546</v>
      </c>
      <c r="O49" s="169" t="str">
        <f t="shared" si="23"/>
        <v/>
      </c>
      <c r="P49" s="192">
        <f t="shared" ref="P49" si="24">+IFERROR(IF(COUNT(N49:O49),ROUND(SUM(N49:O49),0),""),"")</f>
        <v>27167546</v>
      </c>
      <c r="Q49" s="180">
        <f>+IFERROR(IF(COUNT(P49),ROUND(P49/'Shareholding Pattern'!$P$58*100,2),""),"")</f>
        <v>51.89</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51.89</v>
      </c>
      <c r="V49" s="169" t="str">
        <f t="shared" si="23"/>
        <v/>
      </c>
      <c r="W49" s="186" t="str">
        <f t="shared" si="19"/>
        <v/>
      </c>
      <c r="X49" s="543"/>
      <c r="Y49" s="544"/>
      <c r="Z49" s="193">
        <f t="shared" ref="Z49" si="26">+IFERROR(IF(COUNT(Z43:Z48),ROUND(SUM(Z43:Z48),0),""),"")</f>
        <v>26916246</v>
      </c>
      <c r="AR49" t="s">
        <v>212</v>
      </c>
    </row>
    <row r="50" spans="5:44" ht="20.100000000000001" customHeight="1">
      <c r="E50" s="509" t="s">
        <v>106</v>
      </c>
      <c r="F50" s="509"/>
      <c r="G50" s="509"/>
      <c r="H50" s="193">
        <f>+IFERROR(IF(COUNT(H39,H41,H49),ROUND(SUM(H39,H41,H49),0),""),"")</f>
        <v>11571</v>
      </c>
      <c r="I50" s="193">
        <f t="shared" ref="I50:V50" si="27">+IFERROR(IF(COUNT(I39,I41,I49),ROUND(SUM(I39,I41,I49),0),""),"")</f>
        <v>27167546</v>
      </c>
      <c r="J50" s="193" t="str">
        <f t="shared" si="27"/>
        <v/>
      </c>
      <c r="K50" s="193" t="str">
        <f t="shared" si="27"/>
        <v/>
      </c>
      <c r="L50" s="192">
        <f t="shared" si="20"/>
        <v>27167546</v>
      </c>
      <c r="M50" s="176">
        <f>+IFERROR(IF(COUNT(L50),ROUND(L50/'Shareholding Pattern'!$L$57*100,2),""),"")</f>
        <v>51.89</v>
      </c>
      <c r="N50" s="169">
        <f t="shared" si="27"/>
        <v>27167546</v>
      </c>
      <c r="O50" s="169" t="str">
        <f t="shared" si="27"/>
        <v/>
      </c>
      <c r="P50" s="193">
        <f t="shared" si="27"/>
        <v>27167546</v>
      </c>
      <c r="Q50" s="180">
        <f>+IFERROR(IF(COUNT(P50),ROUND(P50/'Shareholding Pattern'!$P$58*100,2),""),"")</f>
        <v>51.89</v>
      </c>
      <c r="R50" s="193" t="str">
        <f>+IFERROR(IF(COUNT(R39,R40,R49),ROUND(SUM(R39,R40,R49),0),""),"")</f>
        <v/>
      </c>
      <c r="S50" s="193" t="str">
        <f>+IFERROR(IF(COUNT(S39,S40,S49),ROUND(SUM(S39,S40,S49),0),""),"")</f>
        <v/>
      </c>
      <c r="T50" s="361" t="str">
        <f t="shared" si="22"/>
        <v/>
      </c>
      <c r="U50" s="170">
        <f>+IFERROR(IF(COUNT(L50,T50),ROUND(SUM(L50,T50)/SUM('Shareholding Pattern'!$L$57,'Shareholding Pattern'!$T$57)*100,2),""),"")</f>
        <v>51.89</v>
      </c>
      <c r="V50" s="169" t="str">
        <f t="shared" si="27"/>
        <v/>
      </c>
      <c r="W50" s="186" t="str">
        <f t="shared" si="19"/>
        <v/>
      </c>
      <c r="X50" s="545"/>
      <c r="Y50" s="546"/>
      <c r="Z50" s="193">
        <f t="shared" ref="Z50" si="28">+IFERROR(IF(COUNT(Z39,Z41,Z49),ROUND(SUM(Z39,Z41,Z49),0),""),"")</f>
        <v>26916246</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37" t="s">
        <v>59</v>
      </c>
      <c r="G53" s="538"/>
      <c r="H53" s="538"/>
      <c r="I53" s="538"/>
      <c r="J53" s="538"/>
      <c r="K53" s="538"/>
      <c r="L53" s="538"/>
      <c r="M53" s="538"/>
      <c r="N53" s="538"/>
      <c r="O53" s="538"/>
      <c r="P53" s="538"/>
      <c r="Q53" s="538"/>
      <c r="R53" s="538"/>
      <c r="S53" s="538"/>
      <c r="T53" s="538"/>
      <c r="U53" s="538"/>
      <c r="V53" s="538"/>
      <c r="W53" s="538"/>
      <c r="X53" s="538"/>
      <c r="Y53" s="538"/>
      <c r="Z53" s="539"/>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22"/>
      <c r="Y54" s="523"/>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24"/>
      <c r="Y55" s="525"/>
      <c r="Z55" s="295"/>
      <c r="AR55" t="s">
        <v>215</v>
      </c>
    </row>
    <row r="56" spans="5:44" ht="31.5" customHeight="1">
      <c r="E56" s="540" t="s">
        <v>73</v>
      </c>
      <c r="F56" s="540"/>
      <c r="G56" s="540"/>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24"/>
      <c r="Y56" s="525"/>
      <c r="Z56" s="150" t="str">
        <f t="shared" si="30"/>
        <v/>
      </c>
      <c r="AR56" t="s">
        <v>216</v>
      </c>
    </row>
    <row r="57" spans="5:44" ht="26.25" customHeight="1">
      <c r="E57" s="536" t="s">
        <v>74</v>
      </c>
      <c r="F57" s="536"/>
      <c r="G57" s="536"/>
      <c r="H57" s="150">
        <f t="shared" ref="H57:Z57" si="31">+IFERROR(IF(COUNT(H26,H50,H55),ROUND(SUM(H26,H50,H55),0),""),"")</f>
        <v>11575</v>
      </c>
      <c r="I57" s="150">
        <f t="shared" si="31"/>
        <v>52352295</v>
      </c>
      <c r="J57" s="150" t="str">
        <f t="shared" si="31"/>
        <v/>
      </c>
      <c r="K57" s="150" t="str">
        <f t="shared" si="31"/>
        <v/>
      </c>
      <c r="L57" s="150">
        <f t="shared" si="31"/>
        <v>52352295</v>
      </c>
      <c r="M57" s="178">
        <f>+IFERROR(IF(COUNT(L57),ROUND(L57/'Shareholding Pattern'!$L$57*100,2),""),0)</f>
        <v>100</v>
      </c>
      <c r="N57" s="154">
        <f t="shared" si="31"/>
        <v>52352295</v>
      </c>
      <c r="O57" s="154" t="str">
        <f t="shared" si="31"/>
        <v/>
      </c>
      <c r="P57" s="150">
        <f t="shared" si="31"/>
        <v>52352295</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26"/>
      <c r="Y57" s="527"/>
      <c r="Z57" s="150">
        <f t="shared" si="31"/>
        <v>52100995</v>
      </c>
    </row>
    <row r="58" spans="5:44" ht="22.5" customHeight="1">
      <c r="E58" s="536" t="s">
        <v>75</v>
      </c>
      <c r="F58" s="536"/>
      <c r="G58" s="536"/>
      <c r="H58" s="150">
        <f t="shared" ref="H58:Z58" si="32">+IFERROR(IF(COUNT(H26,H50,H56),ROUND(SUM(H26,H50,H56),0),""),"")</f>
        <v>11575</v>
      </c>
      <c r="I58" s="150">
        <f t="shared" si="32"/>
        <v>52352295</v>
      </c>
      <c r="J58" s="150" t="str">
        <f t="shared" si="32"/>
        <v/>
      </c>
      <c r="K58" s="150" t="str">
        <f t="shared" si="32"/>
        <v/>
      </c>
      <c r="L58" s="150">
        <f t="shared" si="32"/>
        <v>52352295</v>
      </c>
      <c r="M58" s="291">
        <f>+IFERROR(IF(COUNT(L57),ROUND(L57/'Shareholding Pattern'!$L$57*100,2),""),"")</f>
        <v>100</v>
      </c>
      <c r="N58" s="154">
        <f t="shared" si="32"/>
        <v>52352295</v>
      </c>
      <c r="O58" s="154" t="str">
        <f t="shared" si="32"/>
        <v/>
      </c>
      <c r="P58" s="150">
        <f t="shared" si="32"/>
        <v>52352295</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f t="shared" si="32"/>
        <v>3296561</v>
      </c>
      <c r="Y58" s="185">
        <f>+IFERROR(IF(COUNT(X58),ROUND(SUM(X58)/SUM(L58)*100,2),""),0)</f>
        <v>6.3</v>
      </c>
      <c r="Z58" s="150">
        <f t="shared" si="32"/>
        <v>52100995</v>
      </c>
      <c r="AR58" t="s">
        <v>217</v>
      </c>
    </row>
    <row r="59" spans="5:44" ht="35.1" customHeight="1">
      <c r="E59" s="499" t="s">
        <v>183</v>
      </c>
      <c r="F59" s="500"/>
      <c r="G59" s="500"/>
      <c r="H59" s="500"/>
      <c r="I59" s="500"/>
      <c r="J59" s="500"/>
      <c r="K59" s="500"/>
      <c r="L59" s="500"/>
      <c r="M59" s="501"/>
      <c r="N59" s="504"/>
      <c r="O59" s="503"/>
      <c r="P59" s="362"/>
      <c r="Q59" s="263"/>
      <c r="R59" s="359"/>
      <c r="S59" s="359"/>
      <c r="T59" s="359"/>
      <c r="U59" s="263"/>
      <c r="V59" s="263"/>
      <c r="W59" s="263"/>
      <c r="X59" s="497"/>
      <c r="Y59" s="497"/>
      <c r="Z59" s="498"/>
    </row>
    <row r="60" spans="5:44" ht="35.1" customHeight="1">
      <c r="E60" s="499" t="s">
        <v>587</v>
      </c>
      <c r="F60" s="500"/>
      <c r="G60" s="500"/>
      <c r="H60" s="500"/>
      <c r="I60" s="500"/>
      <c r="J60" s="500"/>
      <c r="K60" s="500"/>
      <c r="L60" s="500"/>
      <c r="M60" s="501"/>
      <c r="N60" s="502"/>
      <c r="O60" s="503"/>
      <c r="P60" s="362"/>
      <c r="Q60" s="263"/>
      <c r="R60" s="359"/>
      <c r="S60" s="359"/>
      <c r="T60" s="359"/>
      <c r="U60" s="263"/>
      <c r="V60" s="263"/>
      <c r="W60" s="263"/>
      <c r="X60" s="497"/>
      <c r="Y60" s="497"/>
      <c r="Z60" s="498"/>
    </row>
    <row r="61" spans="5:44" ht="35.1" customHeight="1">
      <c r="E61" s="499" t="s">
        <v>588</v>
      </c>
      <c r="F61" s="500"/>
      <c r="G61" s="500"/>
      <c r="H61" s="500"/>
      <c r="I61" s="500"/>
      <c r="J61" s="500"/>
      <c r="K61" s="500"/>
      <c r="L61" s="500"/>
      <c r="M61" s="501"/>
      <c r="N61" s="502"/>
      <c r="O61" s="503"/>
      <c r="P61" s="362"/>
      <c r="Q61" s="263"/>
      <c r="R61" s="359"/>
      <c r="S61" s="359"/>
      <c r="T61" s="359"/>
      <c r="U61" s="263"/>
      <c r="V61" s="263"/>
      <c r="W61" s="263"/>
      <c r="X61" s="497"/>
      <c r="Y61" s="497"/>
      <c r="Z61" s="498"/>
    </row>
    <row r="62" spans="5:44" ht="35.1" customHeight="1">
      <c r="E62" s="499" t="s">
        <v>589</v>
      </c>
      <c r="F62" s="500"/>
      <c r="G62" s="500"/>
      <c r="H62" s="500"/>
      <c r="I62" s="500"/>
      <c r="J62" s="500"/>
      <c r="K62" s="500"/>
      <c r="L62" s="500"/>
      <c r="M62" s="501"/>
      <c r="N62" s="504"/>
      <c r="O62" s="503"/>
      <c r="P62" s="362"/>
      <c r="Q62" s="263"/>
      <c r="R62" s="359"/>
      <c r="S62" s="359"/>
      <c r="T62" s="359"/>
      <c r="U62" s="263"/>
      <c r="V62" s="263"/>
      <c r="W62" s="263"/>
      <c r="X62" s="497"/>
      <c r="Y62" s="497"/>
      <c r="Z62" s="498"/>
    </row>
    <row r="63" spans="5:44"/>
  </sheetData>
  <sheetProtection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54:Z55 Z30:Z38 Z40 Z43:Z48">
      <formula1>L30</formula1>
    </dataValidation>
    <dataValidation type="whole" operator="greaterThanOrEqual" allowBlank="1" showInputMessage="1" showErrorMessage="1" sqref="R30:S38 N30:O38 N40:O40 N43:O48 R40:S40 R43:S48 N54:O55 R54:S55 I30:K38 I40:K40 I43:K48 I54:K55">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customWidth="1"/>
    <col min="24" max="24" width="8.85546875" customWidth="1"/>
    <col min="25" max="25" width="15.42578125" customWidth="1"/>
    <col min="26" max="26" width="18" customWidth="1"/>
    <col min="27" max="27" width="17.140625" customWidth="1"/>
    <col min="28" max="28" width="4.7109375" customWidth="1"/>
    <col min="29" max="16383" width="4.85546875" hidden="1"/>
  </cols>
  <sheetData>
    <row r="1" spans="5:45" hidden="1">
      <c r="I1">
        <v>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91" t="s">
        <v>137</v>
      </c>
      <c r="F9" s="491" t="s">
        <v>136</v>
      </c>
      <c r="G9" s="547" t="s">
        <v>1</v>
      </c>
      <c r="H9" s="547" t="s">
        <v>3</v>
      </c>
      <c r="I9" s="547" t="s">
        <v>4</v>
      </c>
      <c r="J9" s="547" t="s">
        <v>5</v>
      </c>
      <c r="K9" s="547" t="s">
        <v>6</v>
      </c>
      <c r="L9" s="547" t="s">
        <v>7</v>
      </c>
      <c r="M9" s="550" t="s">
        <v>8</v>
      </c>
      <c r="N9" s="551"/>
      <c r="O9" s="551"/>
      <c r="P9" s="552"/>
      <c r="Q9" s="547" t="s">
        <v>9</v>
      </c>
      <c r="R9" s="547" t="s">
        <v>505</v>
      </c>
      <c r="S9" s="547" t="s">
        <v>134</v>
      </c>
      <c r="T9" s="491" t="s">
        <v>143</v>
      </c>
      <c r="U9" s="528" t="s">
        <v>12</v>
      </c>
      <c r="V9" s="529"/>
      <c r="W9" s="528" t="s">
        <v>13</v>
      </c>
      <c r="X9" s="529"/>
      <c r="Y9" s="547" t="s">
        <v>14</v>
      </c>
      <c r="Z9" s="484" t="s">
        <v>499</v>
      </c>
      <c r="AA9" s="547" t="s">
        <v>517</v>
      </c>
    </row>
    <row r="10" spans="5:45" ht="31.5" customHeight="1">
      <c r="E10" s="548"/>
      <c r="F10" s="515"/>
      <c r="G10" s="548"/>
      <c r="H10" s="548"/>
      <c r="I10" s="548"/>
      <c r="J10" s="548"/>
      <c r="K10" s="548"/>
      <c r="L10" s="548"/>
      <c r="M10" s="482" t="s">
        <v>135</v>
      </c>
      <c r="N10" s="512"/>
      <c r="O10" s="513"/>
      <c r="P10" s="547" t="s">
        <v>16</v>
      </c>
      <c r="Q10" s="548"/>
      <c r="R10" s="548"/>
      <c r="S10" s="548"/>
      <c r="T10" s="548"/>
      <c r="U10" s="532"/>
      <c r="V10" s="533"/>
      <c r="W10" s="532"/>
      <c r="X10" s="533"/>
      <c r="Y10" s="548"/>
      <c r="Z10" s="506"/>
      <c r="AA10" s="548"/>
    </row>
    <row r="11" spans="5:45" ht="78.75" customHeight="1">
      <c r="E11" s="549"/>
      <c r="F11" s="516"/>
      <c r="G11" s="549"/>
      <c r="H11" s="549"/>
      <c r="I11" s="549"/>
      <c r="J11" s="549"/>
      <c r="K11" s="549"/>
      <c r="L11" s="549"/>
      <c r="M11" s="33" t="s">
        <v>141</v>
      </c>
      <c r="N11" s="33" t="s">
        <v>18</v>
      </c>
      <c r="O11" s="32" t="s">
        <v>19</v>
      </c>
      <c r="P11" s="549"/>
      <c r="Q11" s="549"/>
      <c r="R11" s="549"/>
      <c r="S11" s="549"/>
      <c r="T11" s="549"/>
      <c r="U11" s="32" t="s">
        <v>20</v>
      </c>
      <c r="V11" s="32" t="s">
        <v>21</v>
      </c>
      <c r="W11" s="32" t="s">
        <v>20</v>
      </c>
      <c r="X11" s="32" t="s">
        <v>21</v>
      </c>
      <c r="Y11" s="549"/>
      <c r="Z11" s="506"/>
      <c r="AA11" s="549"/>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IF(COUNT(H15:$Y$15000)=0,"",SUM(AC1:AC65532))</f>
        <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16.5" hidden="1" customHeight="1">
      <c r="E15" s="195"/>
      <c r="F15" s="199"/>
      <c r="G15" s="199"/>
      <c r="H15" s="199"/>
      <c r="I15" s="199"/>
      <c r="J15" s="199"/>
      <c r="K15" s="199"/>
      <c r="L15" s="199"/>
      <c r="M15" s="199"/>
      <c r="N15" s="199"/>
      <c r="O15" s="199"/>
      <c r="P15" s="199"/>
      <c r="Q15" s="199"/>
      <c r="R15" s="199"/>
      <c r="S15" s="199"/>
      <c r="T15" s="199"/>
      <c r="U15" s="199"/>
      <c r="V15" s="199"/>
      <c r="W15" s="199"/>
      <c r="X15" s="199"/>
      <c r="Y15" s="200"/>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whole" operator="greaterThanOrEqual" allowBlank="1" showInputMessage="1" showErrorMessage="1" sqref="Q13:R13 H13:J13 M13:N13">
      <formula1>0</formula1>
    </dataValidation>
    <dataValidation type="textLength" operator="equal" allowBlank="1" showInputMessage="1" showErrorMessage="1" prompt="[A-Z][A-Z][A-Z][A-Z][A-Z][0-9][0-9][0-9][0-9][A-Z]&#10;&#10;In absence of PAN write : ZZZZZ9999Z" sqref="G13">
      <formula1>10</formula1>
    </dataValidation>
    <dataValidation type="list" allowBlank="1" showInputMessage="1" showErrorMessage="1" sqref="AA13">
      <formula1>$AR$2:$AS$2</formula1>
    </dataValidation>
  </dataValidations>
  <hyperlinks>
    <hyperlink ref="G16" location="'Shareholding Pattern'!F14" display="Total"/>
    <hyperlink ref="F16" location="'Shareholding Pattern'!F14" display="Total"/>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38"/>
  <dimension ref="A1:AA16"/>
  <sheetViews>
    <sheetView showGridLines="0" topLeftCell="D7" workbookViewId="0">
      <selection activeCell="V22" sqref="V2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2</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53"/>
      <c r="G7" s="553"/>
      <c r="H7" s="553"/>
      <c r="I7" s="385"/>
      <c r="AA7" s="381" t="s">
        <v>667</v>
      </c>
    </row>
    <row r="8" spans="1:27">
      <c r="F8" s="554"/>
      <c r="G8" s="554"/>
      <c r="H8" s="554"/>
      <c r="I8" s="387"/>
      <c r="AA8" s="381" t="s">
        <v>668</v>
      </c>
    </row>
    <row r="9" spans="1:27" ht="60" customHeight="1">
      <c r="A9" s="7"/>
      <c r="E9" s="491" t="s">
        <v>132</v>
      </c>
      <c r="F9" s="482" t="s">
        <v>650</v>
      </c>
      <c r="G9" s="560"/>
      <c r="H9" s="560"/>
      <c r="I9" s="560"/>
      <c r="J9" s="560"/>
      <c r="K9" s="483"/>
      <c r="L9" s="482" t="s">
        <v>655</v>
      </c>
      <c r="M9" s="560"/>
      <c r="N9" s="560"/>
      <c r="O9" s="560"/>
      <c r="P9" s="483"/>
      <c r="Q9" s="561" t="s">
        <v>656</v>
      </c>
      <c r="R9" s="561"/>
      <c r="S9" s="561"/>
      <c r="T9" s="561"/>
      <c r="U9" s="561"/>
      <c r="V9" s="484" t="s">
        <v>688</v>
      </c>
      <c r="AA9" s="381" t="s">
        <v>669</v>
      </c>
    </row>
    <row r="10" spans="1:27" ht="14.25" customHeight="1">
      <c r="A10" s="7"/>
      <c r="E10" s="548"/>
      <c r="F10" s="484" t="s">
        <v>651</v>
      </c>
      <c r="G10" s="484" t="s">
        <v>652</v>
      </c>
      <c r="H10" s="556" t="s">
        <v>653</v>
      </c>
      <c r="I10" s="384"/>
      <c r="J10" s="484" t="s">
        <v>654</v>
      </c>
      <c r="K10" s="558" t="s">
        <v>674</v>
      </c>
      <c r="L10" s="484" t="s">
        <v>651</v>
      </c>
      <c r="M10" s="484" t="s">
        <v>652</v>
      </c>
      <c r="N10" s="556" t="s">
        <v>653</v>
      </c>
      <c r="O10" s="484" t="s">
        <v>654</v>
      </c>
      <c r="P10" s="558" t="s">
        <v>674</v>
      </c>
      <c r="Q10" s="484" t="s">
        <v>657</v>
      </c>
      <c r="R10" s="484"/>
      <c r="S10" s="484"/>
      <c r="T10" s="484"/>
      <c r="U10" s="484"/>
      <c r="V10" s="484"/>
      <c r="AA10" s="381" t="s">
        <v>670</v>
      </c>
    </row>
    <row r="11" spans="1:27" ht="47.25" customHeight="1">
      <c r="A11" s="7"/>
      <c r="E11" s="549"/>
      <c r="F11" s="484"/>
      <c r="G11" s="484"/>
      <c r="H11" s="556"/>
      <c r="I11" s="384"/>
      <c r="J11" s="484"/>
      <c r="K11" s="559"/>
      <c r="L11" s="484"/>
      <c r="M11" s="484"/>
      <c r="N11" s="556"/>
      <c r="O11" s="484"/>
      <c r="P11" s="559"/>
      <c r="Q11" s="376" t="s">
        <v>658</v>
      </c>
      <c r="R11" s="376" t="s">
        <v>659</v>
      </c>
      <c r="S11" s="389" t="s">
        <v>690</v>
      </c>
      <c r="T11" s="376" t="s">
        <v>660</v>
      </c>
      <c r="U11" s="376" t="s">
        <v>691</v>
      </c>
      <c r="V11" s="484"/>
      <c r="AA11" s="381" t="s">
        <v>671</v>
      </c>
    </row>
    <row r="12" spans="1:27">
      <c r="E12" s="379"/>
      <c r="F12" s="557" t="s">
        <v>672</v>
      </c>
      <c r="G12" s="557"/>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55"/>
      <c r="G14" s="555"/>
      <c r="H14" s="555"/>
      <c r="I14" s="386"/>
      <c r="J14" s="55"/>
      <c r="K14" s="55"/>
      <c r="L14" s="55"/>
      <c r="M14" s="55"/>
      <c r="N14" s="55"/>
      <c r="O14" s="55"/>
      <c r="P14" s="55"/>
      <c r="Q14" s="55"/>
      <c r="R14" s="55"/>
      <c r="S14" s="55"/>
      <c r="T14" s="55"/>
      <c r="U14" s="55"/>
      <c r="V14" s="197"/>
    </row>
    <row r="15" spans="1:27" s="409" customFormat="1" ht="24.75" customHeight="1">
      <c r="E15" s="410">
        <v>1</v>
      </c>
      <c r="F15" s="412" t="s">
        <v>738</v>
      </c>
      <c r="G15" s="401" t="s">
        <v>739</v>
      </c>
      <c r="H15" s="260"/>
      <c r="I15" s="388"/>
      <c r="J15" s="413" t="s">
        <v>663</v>
      </c>
      <c r="K15" s="411"/>
      <c r="L15" s="414" t="s">
        <v>732</v>
      </c>
      <c r="M15" s="412" t="s">
        <v>733</v>
      </c>
      <c r="N15" s="260"/>
      <c r="O15" s="415" t="s">
        <v>663</v>
      </c>
      <c r="P15" s="411"/>
      <c r="Q15" s="416">
        <v>3.8199999999999998E-2</v>
      </c>
      <c r="R15" s="416">
        <v>3.8199999999999998E-2</v>
      </c>
      <c r="S15" s="416">
        <v>3.8199999999999998E-2</v>
      </c>
      <c r="T15" s="401" t="s">
        <v>122</v>
      </c>
      <c r="U15" s="401" t="s">
        <v>122</v>
      </c>
      <c r="V15" s="417">
        <v>42098</v>
      </c>
    </row>
    <row r="16" spans="1:27" s="409" customFormat="1" ht="24.75" customHeight="1">
      <c r="E16" s="410">
        <v>2</v>
      </c>
      <c r="F16" s="412" t="s">
        <v>738</v>
      </c>
      <c r="G16" s="401" t="s">
        <v>739</v>
      </c>
      <c r="H16" s="260"/>
      <c r="I16" s="388"/>
      <c r="J16" s="413" t="s">
        <v>663</v>
      </c>
      <c r="K16" s="411"/>
      <c r="L16" s="414" t="s">
        <v>720</v>
      </c>
      <c r="M16" s="412" t="s">
        <v>721</v>
      </c>
      <c r="N16" s="260"/>
      <c r="O16" s="415" t="s">
        <v>663</v>
      </c>
      <c r="P16" s="411"/>
      <c r="Q16" s="416">
        <v>0.1028</v>
      </c>
      <c r="R16" s="416">
        <v>0.1028</v>
      </c>
      <c r="S16" s="416">
        <v>0.1028</v>
      </c>
      <c r="T16" s="401" t="s">
        <v>122</v>
      </c>
      <c r="U16" s="401" t="s">
        <v>122</v>
      </c>
      <c r="V16" s="417">
        <v>41901</v>
      </c>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T15:U16">
      <formula1>$L$1:$M$1</formula1>
    </dataValidation>
    <dataValidation type="decimal" allowBlank="1" showInputMessage="1" showErrorMessage="1" prompt="Enter the value without percentage (%) symbol (.e.g. to enter 10.00%, enter it as 10.00)" sqref="Q13:S13 Q15:S16">
      <formula1>0</formula1>
      <formula2>100</formula2>
    </dataValidation>
    <dataValidation type="list" allowBlank="1" showInputMessage="1" showErrorMessage="1" sqref="J13 O13 O15:O16 J15:J16">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customWidth="1"/>
    <col min="24" max="24" width="8.7109375"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47" t="s">
        <v>137</v>
      </c>
      <c r="F9" s="506" t="s">
        <v>136</v>
      </c>
      <c r="G9" s="506" t="s">
        <v>1</v>
      </c>
      <c r="H9" s="506" t="s">
        <v>3</v>
      </c>
      <c r="I9" s="506" t="s">
        <v>4</v>
      </c>
      <c r="J9" s="506" t="s">
        <v>5</v>
      </c>
      <c r="K9" s="506" t="s">
        <v>6</v>
      </c>
      <c r="L9" s="506" t="s">
        <v>7</v>
      </c>
      <c r="M9" s="506" t="s">
        <v>8</v>
      </c>
      <c r="N9" s="506"/>
      <c r="O9" s="506"/>
      <c r="P9" s="506"/>
      <c r="Q9" s="506" t="s">
        <v>9</v>
      </c>
      <c r="R9" s="547" t="s">
        <v>505</v>
      </c>
      <c r="S9" s="491" t="s">
        <v>142</v>
      </c>
      <c r="T9" s="506" t="s">
        <v>107</v>
      </c>
      <c r="U9" s="506" t="s">
        <v>12</v>
      </c>
      <c r="V9" s="506"/>
      <c r="W9" s="506" t="s">
        <v>13</v>
      </c>
      <c r="X9" s="506"/>
      <c r="Y9" s="506" t="s">
        <v>14</v>
      </c>
      <c r="Z9" s="484" t="s">
        <v>499</v>
      </c>
      <c r="AA9" s="547" t="s">
        <v>517</v>
      </c>
    </row>
    <row r="10" spans="5:45" ht="31.5" customHeight="1">
      <c r="E10" s="548"/>
      <c r="F10" s="506"/>
      <c r="G10" s="506"/>
      <c r="H10" s="506"/>
      <c r="I10" s="506"/>
      <c r="J10" s="506"/>
      <c r="K10" s="506"/>
      <c r="L10" s="506"/>
      <c r="M10" s="506" t="s">
        <v>15</v>
      </c>
      <c r="N10" s="506"/>
      <c r="O10" s="506"/>
      <c r="P10" s="506" t="s">
        <v>16</v>
      </c>
      <c r="Q10" s="506"/>
      <c r="R10" s="548"/>
      <c r="S10" s="548"/>
      <c r="T10" s="506"/>
      <c r="U10" s="506"/>
      <c r="V10" s="506"/>
      <c r="W10" s="506"/>
      <c r="X10" s="506"/>
      <c r="Y10" s="506"/>
      <c r="Z10" s="506"/>
      <c r="AA10" s="548"/>
    </row>
    <row r="11" spans="5:45" ht="78.75" customHeight="1">
      <c r="E11" s="549"/>
      <c r="F11" s="506"/>
      <c r="G11" s="506"/>
      <c r="H11" s="506"/>
      <c r="I11" s="506"/>
      <c r="J11" s="506"/>
      <c r="K11" s="506"/>
      <c r="L11" s="506"/>
      <c r="M11" s="32" t="s">
        <v>17</v>
      </c>
      <c r="N11" s="32" t="s">
        <v>18</v>
      </c>
      <c r="O11" s="32" t="s">
        <v>19</v>
      </c>
      <c r="P11" s="506"/>
      <c r="Q11" s="506"/>
      <c r="R11" s="549"/>
      <c r="S11" s="549"/>
      <c r="T11" s="506"/>
      <c r="U11" s="32" t="s">
        <v>20</v>
      </c>
      <c r="V11" s="41" t="s">
        <v>21</v>
      </c>
      <c r="W11" s="32" t="s">
        <v>20</v>
      </c>
      <c r="X11" s="32" t="s">
        <v>21</v>
      </c>
      <c r="Y11" s="506"/>
      <c r="Z11" s="506"/>
      <c r="AA11" s="549"/>
    </row>
    <row r="12" spans="5:45" s="299" customFormat="1" ht="19.5" customHeight="1">
      <c r="E12" s="9" t="s">
        <v>80</v>
      </c>
      <c r="F12" s="562" t="s">
        <v>29</v>
      </c>
      <c r="G12" s="563"/>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DELL</cp:lastModifiedBy>
  <cp:lastPrinted>2016-09-08T06:44:45Z</cp:lastPrinted>
  <dcterms:created xsi:type="dcterms:W3CDTF">2015-12-16T12:56:50Z</dcterms:created>
  <dcterms:modified xsi:type="dcterms:W3CDTF">2022-07-25T06:31:15Z</dcterms:modified>
</cp:coreProperties>
</file>